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28070b1c3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9b6ba95752584462"/>
    <x:sheet xmlns:r="http://schemas.openxmlformats.org/officeDocument/2006/relationships" name="Club ranking" sheetId="2" r:id="R4186fa6b4a334d34"/>
    <x:sheet xmlns:r="http://schemas.openxmlformats.org/officeDocument/2006/relationships" name="144 trips" sheetId="3" r:id="R4af66147662949c3"/>
    <x:sheet xmlns:r="http://schemas.openxmlformats.org/officeDocument/2006/relationships" name="Hotel sensitivity" sheetId="4" r:id="R03b08a475bc9486a"/>
    <x:sheet xmlns:r="http://schemas.openxmlformats.org/officeDocument/2006/relationships" name="Methodology" sheetId="5" r:id="R8ef9cca339fc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;[Red](#,##0.00)"/>
    <x:numFmt numFmtId="202" formatCode="€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13A32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eb0ae488f4d4f" /><Relationship Type="http://schemas.openxmlformats.org/officeDocument/2006/relationships/theme" Target="/xl/theme/theme1.xml" Id="R09ad33fb2865403b" /><Relationship Type="http://schemas.openxmlformats.org/officeDocument/2006/relationships/sharedStrings" Target="/xl/sharedStrings.xml" Id="R640c4b59bd57478e" /><Relationship Type="http://schemas.openxmlformats.org/officeDocument/2006/relationships/worksheet" Target="/xl/worksheets/sheet1.xml" Id="R9b6ba95752584462" /><Relationship Type="http://schemas.openxmlformats.org/officeDocument/2006/relationships/worksheet" Target="/xl/worksheets/sheet2.xml" Id="R4186fa6b4a334d34" /><Relationship Type="http://schemas.openxmlformats.org/officeDocument/2006/relationships/worksheet" Target="/xl/worksheets/sheet3.xml" Id="R4af66147662949c3" /><Relationship Type="http://schemas.openxmlformats.org/officeDocument/2006/relationships/worksheet" Target="/xl/worksheets/sheet4.xml" Id="R03b08a475bc9486a" /><Relationship Type="http://schemas.openxmlformats.org/officeDocument/2006/relationships/worksheet" Target="/xl/worksheets/sheet5.xml" Id="R8ef9cca339fc44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6" hidden="0" customWidth="1"/>
    <x:col min="3" max="3" width="3" hidden="0" customWidth="1"/>
    <x:col min="4" max="4" width="34" hidden="0" customWidth="1"/>
    <x:col min="5" max="5" width="22" hidden="0" customWidth="1"/>
    <x:col min="6" max="6" width="9" hidden="0" customWidth="1"/>
    <x:col min="7" max="7" width="9" hidden="0" customWidth="1"/>
    <x:col min="8" max="8" width="9" hidden="0" customWidth="1"/>
  </x:cols>
  <x:sheetData>
    <x:row r="1" ht="28" customHeight="1">
      <x:c r="A1" s="8" t="str">
        <x:v>CHAMPIONS LEAGUE | SELECTIVE OCTOBER ADJUSTMENT</x:v>
      </x:c>
      <x:c r="B1" s="8"/>
      <x:c r="C1" s="8"/>
      <x:c r="D1" s="8"/>
      <x:c r="E1" s="8"/>
      <x:c r="F1" s="8"/>
      <x:c r="G1" s="8"/>
      <x:c r="H1" s="8"/>
    </x:row>
    <x:row r="2">
      <x:c r="A2" t="str">
        <x:v>Scenario analysis, not a reconstruction of historical booking prices. Source: CL uträkning.xlsx (13 Oct 2026).</x:v>
      </x:c>
    </x:row>
    <x:row r="4" ht="28" customHeight="1">
      <x:c r="A4" s="8" t="str">
        <x:v>Model setting</x:v>
      </x:c>
      <x:c r="B4" s="8" t="str">
        <x:v>Value</x:v>
      </x:c>
      <x:c r="D4" s="8" t="str">
        <x:v>Comparison</x:v>
      </x:c>
      <x:c r="E4" s="8" t="str">
        <x:v>Total EUR</x:v>
      </x:c>
    </x:row>
    <x:row r="5">
      <x:c r="A5" t="str">
        <x:v>Trips included</x:v>
      </x:c>
      <x:c r="B5" t="n">
        <x:v>144</x:v>
      </x:c>
      <x:c r="D5" t="str">
        <x:v>Original sum of all 144 trips</x:v>
      </x:c>
      <x:c r="E5" s="16" t="n">
        <x:f>SUM('144 trips'!F2:F145)</x:f>
        <x:v>84973.14999999994</x:v>
      </x:c>
    </x:row>
    <x:row r="6">
      <x:c r="A6" t="str">
        <x:v>Clubs</x:v>
      </x:c>
      <x:c r="B6" t="n">
        <x:v>36</x:v>
      </x:c>
      <x:c r="D6" t="str">
        <x:v>Revised sum of all 144 trips</x:v>
      </x:c>
      <x:c r="E6" s="16" t="n">
        <x:f>SUM('144 trips'!N2:N145)</x:f>
        <x:v>84633.40999999999</x:v>
      </x:c>
    </x:row>
    <x:row r="7">
      <x:c r="A7" t="str">
        <x:v>Hotel price multiplier, 13-14 Oct</x:v>
      </x:c>
      <x:c r="B7" s="10" t="n">
        <x:v>0.8</x:v>
      </x:c>
      <x:c r="D7" t="str">
        <x:v>Change in aggregate</x:v>
      </x:c>
      <x:c r="E7" s="16" t="n">
        <x:f>E6-E5</x:f>
        <x:v>-339.73999999994703</x:v>
      </x:c>
    </x:row>
    <x:row r="8">
      <x:c r="A8" t="str">
        <x:v>Late-match airfare</x:v>
      </x:c>
      <x:c r="B8" t="str">
        <x:v>Existing normalized travel from original model</x:v>
      </x:c>
      <x:c r="D8" t="str">
        <x:v>13-14 Oct affected trips</x:v>
      </x:c>
      <x:c r="E8" t="n">
        <x:v>18</x:v>
      </x:c>
    </x:row>
    <x:row r="9">
      <x:c r="A9" t="str">
        <x:v>20 Oct onward</x:v>
      </x:c>
      <x:c r="B9" t="str">
        <x:v>Observed primary travel + observed hotel; keep food/ground</x:v>
      </x:c>
      <x:c r="D9" t="str">
        <x:v>20 Oct onward raw-price trips</x:v>
      </x:c>
      <x:c r="E9" t="n">
        <x:v>106</x:v>
      </x:c>
    </x:row>
    <x:row r="10">
      <x:c r="A10" t="str">
        <x:v>8-10 Sep</x:v>
      </x:c>
      <x:c r="B10" t="str">
        <x:v>Keep published retrospective 30d proxies unchanged</x:v>
      </x:c>
      <x:c r="D10" t="str">
        <x:v>September retrospective proxies</x:v>
      </x:c>
      <x:c r="E10" t="n">
        <x:v>18</x:v>
      </x:c>
    </x:row>
    <x:row r="11">
      <x:c r="A11" t="str">
        <x:v>2 future route proxies</x:v>
      </x:c>
      <x:c r="B11" t="str">
        <x:v>Keep existing proxy values unchanged</x:v>
      </x:c>
      <x:c r="D11" t="str">
        <x:v>Other forward route proxies</x:v>
      </x:c>
      <x:c r="E11" t="n">
        <x:v>2</x:v>
      </x:c>
    </x:row>
    <x:row r="12">
      <x:c r="D12" t="str">
        <x:v>Total club ranking rows</x:v>
      </x:c>
      <x:c r="E12" t="n">
        <x:v>36</x:v>
      </x:c>
    </x:row>
    <x:row r="14" ht="28" customHeight="1">
      <x:c r="A14" s="8" t="str">
        <x:v>KEY FINDINGS &amp; PRE-PUBLICATION WARNINGS</x:v>
      </x:c>
      <x:c r="B14" s="8"/>
      <x:c r="C14" s="8"/>
      <x:c r="D14" s="8"/>
      <x:c r="E14" s="8"/>
      <x:c r="F14" s="8"/>
      <x:c r="G14" s="8"/>
      <x:c r="H14" s="8"/>
    </x:row>
    <x:row r="15" ht="36" customHeight="1">
      <x:c r="A15" s="12" t="str">
        <x:v>Oldest round (8-10 September): all 18 retrospective, 30-day proxy trip estimates are unchanged.</x:v>
      </x:c>
      <x:c r="B15" s="12"/>
      <x:c r="C15" s="12"/>
      <x:c r="D15" s="12"/>
      <x:c r="E15" s="12"/>
      <x:c r="F15" s="12"/>
      <x:c r="G15" s="12"/>
      <x:c r="H15" s="12"/>
    </x:row>
    <x:row r="16" ht="36" customHeight="1">
      <x:c r="A16" s="12" t="str">
        <x:v>Only 13-14 October flight prices retain the original 30-day adjustment; hotel quotes are multiplied by 0.80 (sensitivity assumption).</x:v>
      </x:c>
      <x:c r="B16" s="12"/>
      <x:c r="C16" s="12"/>
      <x:c r="D16" s="12"/>
      <x:c r="E16" s="12"/>
      <x:c r="F16" s="12"/>
      <x:c r="G16" s="12"/>
      <x:c r="H16" s="12"/>
    </x:row>
    <x:row r="17" ht="36" customHeight="1">
      <x:c r="A17" s="12" t="str">
        <x:v>From 20 October onward, use observed travel/hotel quotes (106 trips), not the old 30-day normalization. Two route proxies stay unchanged.</x:v>
      </x:c>
      <x:c r="B17" s="12"/>
      <x:c r="C17" s="12"/>
      <x:c r="D17" s="12"/>
      <x:c r="E17" s="12"/>
      <x:c r="F17" s="12"/>
      <x:c r="G17" s="12"/>
      <x:c r="H17" s="12"/>
    </x:row>
    <x:row r="18" ht="36" customHeight="1">
      <x:c r="A18" s="12" t="str">
        <x:v>The 0.80 hotel multiplier is an approximation informed by 21 repeated-hotel comparisons (median near/far price ratio ~1.25). Different stay dates prevent causal interpretation.</x:v>
      </x:c>
      <x:c r="B18" s="12"/>
      <x:c r="C18" s="12"/>
      <x:c r="D18" s="12"/>
      <x:c r="E18" s="12"/>
      <x:c r="F18" s="12"/>
      <x:c r="G18" s="12"/>
      <x:c r="H18" s="12"/>
    </x:row>
    <x:row r="19" ht="36" customHeight="1">
      <x:c r="A19" s="12" t="str">
        <x:v>This scenario is NOT a uniform 30-day booking comparison: future observed prices were collected at differing lead times.</x:v>
      </x:c>
      <x:c r="B19" s="12"/>
      <x:c r="C19" s="12"/>
      <x:c r="D19" s="12"/>
      <x:c r="E19" s="12"/>
      <x:c r="F19" s="12"/>
      <x:c r="G19" s="12"/>
      <x:c r="H19" s="12"/>
    </x:row>
    <x:row r="20" ht="36" customHeight="1">
      <x:c r="A20" s="12" t="str">
        <x:v>Near-match hotel scenarios at 1.00, 0.90, 0.80 and 0.70 are in Hotel sensitivity. Use these to assess stability of rankings.</x:v>
      </x:c>
      <x:c r="B20" s="12"/>
      <x:c r="C20" s="12"/>
      <x:c r="D20" s="12"/>
      <x:c r="E20" s="12"/>
      <x:c r="F20" s="12"/>
      <x:c r="G20" s="12"/>
      <x:c r="H20" s="12"/>
    </x:row>
    <x:row r="21" ht="36" customHeight="1">
      <x:c r="A21" s="12" t="str">
        <x:v>Original source spreadsheet has not been modified. Do not publish revised figures as observed market prices.</x:v>
      </x:c>
      <x:c r="B21" s="12"/>
      <x:c r="C21" s="12"/>
      <x:c r="D21" s="12"/>
      <x:c r="E21" s="12"/>
      <x:c r="F21" s="12"/>
      <x:c r="G21" s="12"/>
      <x:c r="H21" s="12"/>
    </x:row>
    <x:row r="22" ht="36" customHeight="1">
      <x:c r="A22" s="12" t="str">
        <x:v>Source quality: 20 LIMITED trips in original ledger. Two future route proxies are explicitly unchanged.</x:v>
      </x:c>
      <x:c r="B22" s="12"/>
      <x:c r="C22" s="12"/>
      <x:c r="D22" s="12"/>
      <x:c r="E22" s="12"/>
      <x:c r="F22" s="12"/>
      <x:c r="G22" s="12"/>
      <x:c r="H22" s="12"/>
    </x:row>
    <x:row r="25" ht="28" customHeight="1">
      <x:c r="D25" s="8" t="str">
        <x:v>Model result</x:v>
      </x:c>
      <x:c r="E25" s="8" t="str">
        <x:v>Value</x:v>
      </x:c>
    </x:row>
    <x:row r="26">
      <x:c r="D26" t="str">
        <x:v>Highest club</x:v>
      </x:c>
      <x:c r="E26" t="str">
        <x:v>Bodø/Glimt</x:v>
      </x:c>
    </x:row>
    <x:row r="27">
      <x:c r="D27" t="str">
        <x:v>Highest total EUR</x:v>
      </x:c>
      <x:c r="E27" s="16" t="n">
        <x:f>SUMIF('Club ranking'!B2:B37,E26,'Club ranking'!D2:D37)</x:f>
        <x:v>3782.0400000000004</x:v>
      </x:c>
    </x:row>
    <x:row r="28">
      <x:c r="D28" t="str">
        <x:v>Lowest club</x:v>
      </x:c>
      <x:c r="E28" t="str">
        <x:v>Real Madrid</x:v>
      </x:c>
    </x:row>
    <x:row r="29">
      <x:c r="D29" t="str">
        <x:v>Lowest total EUR</x:v>
      </x:c>
      <x:c r="E29" s="16" t="n">
        <x:f>SUMIF('Club ranking'!B2:B37,E28,'Club ranking'!D2:D37)</x:f>
        <x:v>1364.98</x:v>
      </x:c>
    </x:row>
  </x:sheetData>
  <x:mergeCells>
    <x:mergeCell ref="A1:H1"/>
    <x:mergeCell ref="A2:H2"/>
    <x:mergeCell ref="A14:H14"/>
    <x:mergeCell ref="A15:H15"/>
    <x:mergeCell ref="A16:H16"/>
    <x:mergeCell ref="A17:H17"/>
    <x:mergeCell ref="A18:H18"/>
    <x:mergeCell ref="A19:H19"/>
    <x:mergeCell ref="A20:H20"/>
    <x:mergeCell ref="A21:H21"/>
    <x:mergeCell ref="A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22" hidden="0" customWidth="1"/>
    <x:col min="4" max="4" width="24" hidden="0" customWidth="1"/>
    <x:col min="5" max="5" width="19" hidden="0" customWidth="1"/>
    <x:col min="6" max="6" width="12" hidden="0" customWidth="1"/>
    <x:col min="7" max="7" width="17" hidden="0" customWidth="1"/>
    <x:col min="8" max="8" width="21" hidden="0" customWidth="1"/>
    <x:col min="9" max="9" width="21" hidden="0" customWidth="1"/>
  </x:cols>
  <x:sheetData>
    <x:row r="1" ht="28" customHeight="1">
      <x:c r="A1" s="8" t="str">
        <x:v>New rank</x:v>
      </x:c>
      <x:c r="B1" s="8" t="str">
        <x:v>Club</x:v>
      </x:c>
      <x:c r="C1" s="8" t="str">
        <x:v>Original total EUR</x:v>
      </x:c>
      <x:c r="D1" s="8" t="str">
        <x:v>Selective scenario EUR</x:v>
      </x:c>
      <x:c r="E1" s="8" t="str">
        <x:v>Difference EUR</x:v>
      </x:c>
      <x:c r="F1" s="8" t="str">
        <x:v>Old rank</x:v>
      </x:c>
      <x:c r="G1" s="8" t="str">
        <x:v>Rank movement</x:v>
      </x:c>
      <x:c r="H1" s="8" t="str">
        <x:v>New avg EUR/trip</x:v>
      </x:c>
      <x:c r="I1" s="8" t="str">
        <x:v>Quality LIMITED trips</x:v>
      </x:c>
    </x:row>
    <x:row r="2">
      <x:c r="A2" t="n">
        <x:f>_xlfn.RANK.EQ(D2,$D$2:$D$37,0)</x:f>
        <x:v>1</x:v>
      </x:c>
      <x:c r="B2" t="str">
        <x:v>Bodø/Glimt</x:v>
      </x:c>
      <x:c r="C2" s="16" t="n">
        <x:f>SUMIF('144 trips'!$B$2:$B$145,B2,'144 trips'!$F$2:$F$145)</x:f>
        <x:v>3724.2200000000003</x:v>
      </x:c>
      <x:c r="D2" s="16" t="n">
        <x:f>SUMIF('144 trips'!$B$2:$B$145,B2,'144 trips'!$N$2:$N$145)</x:f>
        <x:v>3782.0400000000004</x:v>
      </x:c>
      <x:c r="E2" s="16" t="n">
        <x:f>D2-C2</x:f>
        <x:v>57.820000000000164</x:v>
      </x:c>
      <x:c r="F2" t="n">
        <x:f>_xlfn.RANK.EQ(C2,$C$2:$C$37,0)</x:f>
        <x:v>1</x:v>
      </x:c>
      <x:c r="G2" t="n">
        <x:f>F2-A2</x:f>
        <x:v>0</x:v>
      </x:c>
      <x:c r="H2" s="16" t="n">
        <x:f>D2/4</x:f>
        <x:v>945.5100000000001</x:v>
      </x:c>
      <x:c r="I2" t="n">
        <x:v>2</x:v>
      </x:c>
    </x:row>
    <x:row r="3">
      <x:c r="A3" t="n">
        <x:f>_xlfn.RANK.EQ(D3,$D$2:$D$37,0)</x:f>
        <x:v>2</x:v>
      </x:c>
      <x:c r="B3" t="str">
        <x:v>Sabah</x:v>
      </x:c>
      <x:c r="C3" s="16" t="n">
        <x:f>SUMIF('144 trips'!$B$2:$B$145,B3,'144 trips'!$F$2:$F$145)</x:f>
        <x:v>3461.16</x:v>
      </x:c>
      <x:c r="D3" s="16" t="n">
        <x:f>SUMIF('144 trips'!$B$2:$B$145,B3,'144 trips'!$N$2:$N$145)</x:f>
        <x:v>3488.59</x:v>
      </x:c>
      <x:c r="E3" s="16" t="n">
        <x:f>D3-C3</x:f>
        <x:v>27.43000000000029</x:v>
      </x:c>
      <x:c r="F3" t="n">
        <x:f>_xlfn.RANK.EQ(C3,$C$2:$C$37,0)</x:f>
        <x:v>3</x:v>
      </x:c>
      <x:c r="G3" t="n">
        <x:f>F3-A3</x:f>
        <x:v>1</x:v>
      </x:c>
      <x:c r="H3" s="16" t="n">
        <x:f>D3/4</x:f>
        <x:v>872.1475</x:v>
      </x:c>
      <x:c r="I3" t="n">
        <x:v>3</x:v>
      </x:c>
    </x:row>
    <x:row r="4">
      <x:c r="A4" t="n">
        <x:f>_xlfn.RANK.EQ(D4,$D$2:$D$37,0)</x:f>
        <x:v>3</x:v>
      </x:c>
      <x:c r="B4" t="str">
        <x:v>Borussia Dortmund</x:v>
      </x:c>
      <x:c r="C4" s="16" t="n">
        <x:f>SUMIF('144 trips'!$B$2:$B$145,B4,'144 trips'!$F$2:$F$145)</x:f>
        <x:v>3705.83</x:v>
      </x:c>
      <x:c r="D4" s="16" t="n">
        <x:f>SUMIF('144 trips'!$B$2:$B$145,B4,'144 trips'!$N$2:$N$145)</x:f>
        <x:v>3482.98</x:v>
      </x:c>
      <x:c r="E4" s="16" t="n">
        <x:f>D4-C4</x:f>
        <x:v>-222.8499999999999</x:v>
      </x:c>
      <x:c r="F4" t="n">
        <x:f>_xlfn.RANK.EQ(C4,$C$2:$C$37,0)</x:f>
        <x:v>2</x:v>
      </x:c>
      <x:c r="G4" t="n">
        <x:f>F4-A4</x:f>
        <x:v>-1</x:v>
      </x:c>
      <x:c r="H4" s="16" t="n">
        <x:f>D4/4</x:f>
        <x:v>870.745</x:v>
      </x:c>
      <x:c r="I4" t="n">
        <x:v>1</x:v>
      </x:c>
    </x:row>
    <x:row r="5">
      <x:c r="A5" t="n">
        <x:f>_xlfn.RANK.EQ(D5,$D$2:$D$37,0)</x:f>
        <x:v>4</x:v>
      </x:c>
      <x:c r="B5" t="str">
        <x:v>RB Leipzig</x:v>
      </x:c>
      <x:c r="C5" s="16" t="n">
        <x:f>SUMIF('144 trips'!$B$2:$B$145,B5,'144 trips'!$F$2:$F$145)</x:f>
        <x:v>3324.5099999999993</x:v>
      </x:c>
      <x:c r="D5" s="16" t="n">
        <x:f>SUMIF('144 trips'!$B$2:$B$145,B5,'144 trips'!$N$2:$N$145)</x:f>
        <x:v>3385.1000000000004</x:v>
      </x:c>
      <x:c r="E5" s="16" t="n">
        <x:f>D5-C5</x:f>
        <x:v>60.590000000001055</x:v>
      </x:c>
      <x:c r="F5" t="n">
        <x:f>_xlfn.RANK.EQ(C5,$C$2:$C$37,0)</x:f>
        <x:v>5</x:v>
      </x:c>
      <x:c r="G5" t="n">
        <x:f>F5-A5</x:f>
        <x:v>1</x:v>
      </x:c>
      <x:c r="H5" s="16" t="n">
        <x:f>D5/4</x:f>
        <x:v>846.2750000000001</x:v>
      </x:c>
      <x:c r="I5" t="n">
        <x:v>0</x:v>
      </x:c>
    </x:row>
    <x:row r="6">
      <x:c r="A6" t="n">
        <x:f>_xlfn.RANK.EQ(D6,$D$2:$D$37,0)</x:f>
        <x:v>5</x:v>
      </x:c>
      <x:c r="B6" t="str">
        <x:v>PSV</x:v>
      </x:c>
      <x:c r="C6" s="16" t="n">
        <x:f>SUMIF('144 trips'!$B$2:$B$145,B6,'144 trips'!$F$2:$F$145)</x:f>
        <x:v>3332.2200000000003</x:v>
      </x:c>
      <x:c r="D6" s="16" t="n">
        <x:f>SUMIF('144 trips'!$B$2:$B$145,B6,'144 trips'!$N$2:$N$145)</x:f>
        <x:v>3333.96</x:v>
      </x:c>
      <x:c r="E6" s="16" t="n">
        <x:f>D6-C6</x:f>
        <x:v>1.7399999999997817</x:v>
      </x:c>
      <x:c r="F6" t="n">
        <x:f>_xlfn.RANK.EQ(C6,$C$2:$C$37,0)</x:f>
        <x:v>4</x:v>
      </x:c>
      <x:c r="G6" t="n">
        <x:f>F6-A6</x:f>
        <x:v>-1</x:v>
      </x:c>
      <x:c r="H6" s="16" t="n">
        <x:f>D6/4</x:f>
        <x:v>833.49</x:v>
      </x:c>
      <x:c r="I6" t="n">
        <x:v>1</x:v>
      </x:c>
    </x:row>
    <x:row r="7">
      <x:c r="A7" t="n">
        <x:f>_xlfn.RANK.EQ(D7,$D$2:$D$37,0)</x:f>
        <x:v>6</x:v>
      </x:c>
      <x:c r="B7" t="str">
        <x:v>Viking</x:v>
      </x:c>
      <x:c r="C7" s="16" t="n">
        <x:f>SUMIF('144 trips'!$B$2:$B$145,B7,'144 trips'!$F$2:$F$145)</x:f>
        <x:v>3136</x:v>
      </x:c>
      <x:c r="D7" s="16" t="n">
        <x:f>SUMIF('144 trips'!$B$2:$B$145,B7,'144 trips'!$N$2:$N$145)</x:f>
        <x:v>3176.33</x:v>
      </x:c>
      <x:c r="E7" s="16" t="n">
        <x:f>D7-C7</x:f>
        <x:v>40.32999999999993</x:v>
      </x:c>
      <x:c r="F7" t="n">
        <x:f>_xlfn.RANK.EQ(C7,$C$2:$C$37,0)</x:f>
        <x:v>6</x:v>
      </x:c>
      <x:c r="G7" t="n">
        <x:f>F7-A7</x:f>
        <x:v>0</x:v>
      </x:c>
      <x:c r="H7" s="16" t="n">
        <x:f>D7/4</x:f>
        <x:v>794.0825</x:v>
      </x:c>
      <x:c r="I7" t="n">
        <x:v>1</x:v>
      </x:c>
    </x:row>
    <x:row r="8">
      <x:c r="A8" t="n">
        <x:f>_xlfn.RANK.EQ(D8,$D$2:$D$37,0)</x:f>
        <x:v>7</x:v>
      </x:c>
      <x:c r="B8" t="str">
        <x:v>LASK</x:v>
      </x:c>
      <x:c r="C8" s="16" t="n">
        <x:f>SUMIF('144 trips'!$B$2:$B$145,B8,'144 trips'!$F$2:$F$145)</x:f>
        <x:v>2776.56</x:v>
      </x:c>
      <x:c r="D8" s="16" t="n">
        <x:f>SUMIF('144 trips'!$B$2:$B$145,B8,'144 trips'!$N$2:$N$145)</x:f>
        <x:v>2832.67</x:v>
      </x:c>
      <x:c r="E8" s="16" t="n">
        <x:f>D8-C8</x:f>
        <x:v>56.11000000000013</x:v>
      </x:c>
      <x:c r="F8" t="n">
        <x:f>_xlfn.RANK.EQ(C8,$C$2:$C$37,0)</x:f>
        <x:v>8</x:v>
      </x:c>
      <x:c r="G8" t="n">
        <x:f>F8-A8</x:f>
        <x:v>1</x:v>
      </x:c>
      <x:c r="H8" s="16" t="n">
        <x:f>D8/4</x:f>
        <x:v>708.1675</x:v>
      </x:c>
      <x:c r="I8" t="n">
        <x:v>2</x:v>
      </x:c>
    </x:row>
    <x:row r="9">
      <x:c r="A9" t="n">
        <x:f>_xlfn.RANK.EQ(D9,$D$2:$D$37,0)</x:f>
        <x:v>8</x:v>
      </x:c>
      <x:c r="B9" t="str">
        <x:v>Bayern München</x:v>
      </x:c>
      <x:c r="C9" s="16" t="n">
        <x:f>SUMIF('144 trips'!$B$2:$B$145,B9,'144 trips'!$F$2:$F$145)</x:f>
        <x:v>2896.6800000000003</x:v>
      </x:c>
      <x:c r="D9" s="16" t="n">
        <x:f>SUMIF('144 trips'!$B$2:$B$145,B9,'144 trips'!$N$2:$N$145)</x:f>
        <x:v>2767.3599999999997</x:v>
      </x:c>
      <x:c r="E9" s="16" t="n">
        <x:f>D9-C9</x:f>
        <x:v>-129.32000000000062</x:v>
      </x:c>
      <x:c r="F9" t="n">
        <x:f>_xlfn.RANK.EQ(C9,$C$2:$C$37,0)</x:f>
        <x:v>7</x:v>
      </x:c>
      <x:c r="G9" t="n">
        <x:f>F9-A9</x:f>
        <x:v>-1</x:v>
      </x:c>
      <x:c r="H9" s="16" t="n">
        <x:f>D9/4</x:f>
        <x:v>691.8399999999999</x:v>
      </x:c>
      <x:c r="I9" t="n">
        <x:v>1</x:v>
      </x:c>
    </x:row>
    <x:row r="10">
      <x:c r="A10" t="n">
        <x:f>_xlfn.RANK.EQ(D10,$D$2:$D$37,0)</x:f>
        <x:v>9</x:v>
      </x:c>
      <x:c r="B10" t="str">
        <x:v>Real Betis</x:v>
      </x:c>
      <x:c r="C10" s="16" t="n">
        <x:f>SUMIF('144 trips'!$B$2:$B$145,B10,'144 trips'!$F$2:$F$145)</x:f>
        <x:v>2701.0099999999998</x:v>
      </x:c>
      <x:c r="D10" s="16" t="n">
        <x:f>SUMIF('144 trips'!$B$2:$B$145,B10,'144 trips'!$N$2:$N$145)</x:f>
        <x:v>2710.26</x:v>
      </x:c>
      <x:c r="E10" s="16" t="n">
        <x:f>D10-C10</x:f>
        <x:v>9.250000000000455</x:v>
      </x:c>
      <x:c r="F10" t="n">
        <x:f>_xlfn.RANK.EQ(C10,$C$2:$C$37,0)</x:f>
        <x:v>10</x:v>
      </x:c>
      <x:c r="G10" t="n">
        <x:f>F10-A10</x:f>
        <x:v>1</x:v>
      </x:c>
      <x:c r="H10" s="16" t="n">
        <x:f>D10/4</x:f>
        <x:v>677.565</x:v>
      </x:c>
      <x:c r="I10" t="n">
        <x:v>1</x:v>
      </x:c>
    </x:row>
    <x:row r="11">
      <x:c r="A11" t="n">
        <x:f>_xlfn.RANK.EQ(D11,$D$2:$D$37,0)</x:f>
        <x:v>10</x:v>
      </x:c>
      <x:c r="B11" t="str">
        <x:v>Barcelona</x:v>
      </x:c>
      <x:c r="C11" s="16" t="n">
        <x:f>SUMIF('144 trips'!$B$2:$B$145,B11,'144 trips'!$F$2:$F$145)</x:f>
        <x:v>2702.44</x:v>
      </x:c>
      <x:c r="D11" s="16" t="n">
        <x:f>SUMIF('144 trips'!$B$2:$B$145,B11,'144 trips'!$N$2:$N$145)</x:f>
        <x:v>2689.7</x:v>
      </x:c>
      <x:c r="E11" s="16" t="n">
        <x:f>D11-C11</x:f>
        <x:v>-12.740000000000236</x:v>
      </x:c>
      <x:c r="F11" t="n">
        <x:f>_xlfn.RANK.EQ(C11,$C$2:$C$37,0)</x:f>
        <x:v>9</x:v>
      </x:c>
      <x:c r="G11" t="n">
        <x:f>F11-A11</x:f>
        <x:v>-1</x:v>
      </x:c>
      <x:c r="H11" s="16" t="n">
        <x:f>D11/4</x:f>
        <x:v>672.425</x:v>
      </x:c>
      <x:c r="I11" t="n">
        <x:v>0</x:v>
      </x:c>
    </x:row>
    <x:row r="12">
      <x:c r="A12" t="n">
        <x:f>_xlfn.RANK.EQ(D12,$D$2:$D$37,0)</x:f>
        <x:v>11</x:v>
      </x:c>
      <x:c r="B12" t="str">
        <x:v>Lille</x:v>
      </x:c>
      <x:c r="C12" s="16" t="n">
        <x:f>SUMIF('144 trips'!$B$2:$B$145,B12,'144 trips'!$F$2:$F$145)</x:f>
        <x:v>2666.52</x:v>
      </x:c>
      <x:c r="D12" s="16" t="n">
        <x:f>SUMIF('144 trips'!$B$2:$B$145,B12,'144 trips'!$N$2:$N$145)</x:f>
        <x:v>2651.23</x:v>
      </x:c>
      <x:c r="E12" s="16" t="n">
        <x:f>D12-C12</x:f>
        <x:v>-15.289999999999964</x:v>
      </x:c>
      <x:c r="F12" t="n">
        <x:f>_xlfn.RANK.EQ(C12,$C$2:$C$37,0)</x:f>
        <x:v>11</x:v>
      </x:c>
      <x:c r="G12" t="n">
        <x:f>F12-A12</x:f>
        <x:v>0</x:v>
      </x:c>
      <x:c r="H12" s="16" t="n">
        <x:f>D12/4</x:f>
        <x:v>662.8075</x:v>
      </x:c>
      <x:c r="I12" t="n">
        <x:v>0</x:v>
      </x:c>
    </x:row>
    <x:row r="13">
      <x:c r="A13" t="n">
        <x:f>_xlfn.RANK.EQ(D13,$D$2:$D$37,0)</x:f>
        <x:v>12</x:v>
      </x:c>
      <x:c r="B13" t="str">
        <x:v>Feyenoord</x:v>
      </x:c>
      <x:c r="C13" s="16" t="n">
        <x:f>SUMIF('144 trips'!$B$2:$B$145,B13,'144 trips'!$F$2:$F$145)</x:f>
        <x:v>2474.95</x:v>
      </x:c>
      <x:c r="D13" s="16" t="n">
        <x:f>SUMIF('144 trips'!$B$2:$B$145,B13,'144 trips'!$N$2:$N$145)</x:f>
        <x:v>2513.8300000000004</x:v>
      </x:c>
      <x:c r="E13" s="16" t="n">
        <x:f>D13-C13</x:f>
        <x:v>38.880000000000564</x:v>
      </x:c>
      <x:c r="F13" t="n">
        <x:f>_xlfn.RANK.EQ(C13,$C$2:$C$37,0)</x:f>
        <x:v>13</x:v>
      </x:c>
      <x:c r="G13" t="n">
        <x:f>F13-A13</x:f>
        <x:v>1</x:v>
      </x:c>
      <x:c r="H13" s="16" t="n">
        <x:f>D13/4</x:f>
        <x:v>628.4575000000001</x:v>
      </x:c>
      <x:c r="I13" t="n">
        <x:v>0</x:v>
      </x:c>
    </x:row>
    <x:row r="14">
      <x:c r="A14" t="n">
        <x:f>_xlfn.RANK.EQ(D14,$D$2:$D$37,0)</x:f>
        <x:v>13</x:v>
      </x:c>
      <x:c r="B14" t="str">
        <x:v>Villarreal</x:v>
      </x:c>
      <x:c r="C14" s="16" t="n">
        <x:f>SUMIF('144 trips'!$B$2:$B$145,B14,'144 trips'!$F$2:$F$145)</x:f>
        <x:v>2461.51</x:v>
      </x:c>
      <x:c r="D14" s="16" t="n">
        <x:f>SUMIF('144 trips'!$B$2:$B$145,B14,'144 trips'!$N$2:$N$145)</x:f>
        <x:v>2511.1400000000003</x:v>
      </x:c>
      <x:c r="E14" s="16" t="n">
        <x:f>D14-C14</x:f>
        <x:v>49.63000000000011</x:v>
      </x:c>
      <x:c r="F14" t="n">
        <x:f>_xlfn.RANK.EQ(C14,$C$2:$C$37,0)</x:f>
        <x:v>14</x:v>
      </x:c>
      <x:c r="G14" t="n">
        <x:f>F14-A14</x:f>
        <x:v>1</x:v>
      </x:c>
      <x:c r="H14" s="16" t="n">
        <x:f>D14/4</x:f>
        <x:v>627.7850000000001</x:v>
      </x:c>
      <x:c r="I14" t="n">
        <x:v>2</x:v>
      </x:c>
    </x:row>
    <x:row r="15">
      <x:c r="A15" t="n">
        <x:f>_xlfn.RANK.EQ(D15,$D$2:$D$37,0)</x:f>
        <x:v>14</x:v>
      </x:c>
      <x:c r="B15" t="str">
        <x:v>AEK Athens</x:v>
      </x:c>
      <x:c r="C15" s="16" t="n">
        <x:f>SUMIF('144 trips'!$B$2:$B$145,B15,'144 trips'!$F$2:$F$145)</x:f>
        <x:v>2508.7599999999998</x:v>
      </x:c>
      <x:c r="D15" s="16" t="n">
        <x:f>SUMIF('144 trips'!$B$2:$B$145,B15,'144 trips'!$N$2:$N$145)</x:f>
        <x:v>2498.59</x:v>
      </x:c>
      <x:c r="E15" s="16" t="n">
        <x:f>D15-C15</x:f>
        <x:v>-10.169999999999618</x:v>
      </x:c>
      <x:c r="F15" t="n">
        <x:f>_xlfn.RANK.EQ(C15,$C$2:$C$37,0)</x:f>
        <x:v>12</x:v>
      </x:c>
      <x:c r="G15" t="n">
        <x:f>F15-A15</x:f>
        <x:v>-2</x:v>
      </x:c>
      <x:c r="H15" s="16" t="n">
        <x:f>D15/4</x:f>
        <x:v>624.6475</x:v>
      </x:c>
      <x:c r="I15" t="n">
        <x:v>0</x:v>
      </x:c>
    </x:row>
    <x:row r="16">
      <x:c r="A16" t="n">
        <x:f>_xlfn.RANK.EQ(D16,$D$2:$D$37,0)</x:f>
        <x:v>15</x:v>
      </x:c>
      <x:c r="B16" t="str">
        <x:v>Atlético Madrid</x:v>
      </x:c>
      <x:c r="C16" s="16" t="n">
        <x:f>SUMIF('144 trips'!$B$2:$B$145,B16,'144 trips'!$F$2:$F$145)</x:f>
        <x:v>2414.25</x:v>
      </x:c>
      <x:c r="D16" s="16" t="n">
        <x:f>SUMIF('144 trips'!$B$2:$B$145,B16,'144 trips'!$N$2:$N$145)</x:f>
        <x:v>2474.82</x:v>
      </x:c>
      <x:c r="E16" s="16" t="n">
        <x:f>D16-C16</x:f>
        <x:v>60.570000000000164</x:v>
      </x:c>
      <x:c r="F16" t="n">
        <x:f>_xlfn.RANK.EQ(C16,$C$2:$C$37,0)</x:f>
        <x:v>15</x:v>
      </x:c>
      <x:c r="G16" t="n">
        <x:f>F16-A16</x:f>
        <x:v>0</x:v>
      </x:c>
      <x:c r="H16" s="16" t="n">
        <x:f>D16/4</x:f>
        <x:v>618.705</x:v>
      </x:c>
      <x:c r="I16" t="n">
        <x:v>1</x:v>
      </x:c>
    </x:row>
    <x:row r="17">
      <x:c r="A17" t="n">
        <x:f>_xlfn.RANK.EQ(D17,$D$2:$D$37,0)</x:f>
        <x:v>16</x:v>
      </x:c>
      <x:c r="B17" t="str">
        <x:v>Roma</x:v>
      </x:c>
      <x:c r="C17" s="16" t="n">
        <x:f>SUMIF('144 trips'!$B$2:$B$145,B17,'144 trips'!$F$2:$F$145)</x:f>
        <x:v>2227.9</x:v>
      </x:c>
      <x:c r="D17" s="16" t="n">
        <x:f>SUMIF('144 trips'!$B$2:$B$145,B17,'144 trips'!$N$2:$N$145)</x:f>
        <x:v>2251.37</x:v>
      </x:c>
      <x:c r="E17" s="16" t="n">
        <x:f>D17-C17</x:f>
        <x:v>23.4699999999998</x:v>
      </x:c>
      <x:c r="F17" t="n">
        <x:f>_xlfn.RANK.EQ(C17,$C$2:$C$37,0)</x:f>
        <x:v>16</x:v>
      </x:c>
      <x:c r="G17" t="n">
        <x:f>F17-A17</x:f>
        <x:v>0</x:v>
      </x:c>
      <x:c r="H17" s="16" t="n">
        <x:f>D17/4</x:f>
        <x:v>562.8425</x:v>
      </x:c>
      <x:c r="I17" t="n">
        <x:v>0</x:v>
      </x:c>
    </x:row>
    <x:row r="18">
      <x:c r="A18" t="n">
        <x:f>_xlfn.RANK.EQ(D18,$D$2:$D$37,0)</x:f>
        <x:v>17</x:v>
      </x:c>
      <x:c r="B18" t="str">
        <x:v>Stuttgart</x:v>
      </x:c>
      <x:c r="C18" s="16" t="n">
        <x:f>SUMIF('144 trips'!$B$2:$B$145,B18,'144 trips'!$F$2:$F$145)</x:f>
        <x:v>2127.27</x:v>
      </x:c>
      <x:c r="D18" s="16" t="n">
        <x:f>SUMIF('144 trips'!$B$2:$B$145,B18,'144 trips'!$N$2:$N$145)</x:f>
        <x:v>2136.95</x:v>
      </x:c>
      <x:c r="E18" s="16" t="n">
        <x:f>D18-C18</x:f>
        <x:v>9.679999999999836</x:v>
      </x:c>
      <x:c r="F18" t="n">
        <x:f>_xlfn.RANK.EQ(C18,$C$2:$C$37,0)</x:f>
        <x:v>19</x:v>
      </x:c>
      <x:c r="G18" t="n">
        <x:f>F18-A18</x:f>
        <x:v>2</x:v>
      </x:c>
      <x:c r="H18" s="16" t="n">
        <x:f>D18/4</x:f>
        <x:v>534.2375</x:v>
      </x:c>
      <x:c r="I18" t="n">
        <x:v>0</x:v>
      </x:c>
    </x:row>
    <x:row r="19">
      <x:c r="A19" t="n">
        <x:f>_xlfn.RANK.EQ(D19,$D$2:$D$37,0)</x:f>
        <x:v>18</x:v>
      </x:c>
      <x:c r="B19" t="str">
        <x:v>Porto</x:v>
      </x:c>
      <x:c r="C19" s="16" t="n">
        <x:f>SUMIF('144 trips'!$B$2:$B$145,B19,'144 trips'!$F$2:$F$145)</x:f>
        <x:v>2179.6800000000003</x:v>
      </x:c>
      <x:c r="D19" s="16" t="n">
        <x:f>SUMIF('144 trips'!$B$2:$B$145,B19,'144 trips'!$N$2:$N$145)</x:f>
        <x:v>2136.39</x:v>
      </x:c>
      <x:c r="E19" s="16" t="n">
        <x:f>D19-C19</x:f>
        <x:v>-43.29000000000042</x:v>
      </x:c>
      <x:c r="F19" t="n">
        <x:f>_xlfn.RANK.EQ(C19,$C$2:$C$37,0)</x:f>
        <x:v>17</x:v>
      </x:c>
      <x:c r="G19" t="n">
        <x:f>F19-A19</x:f>
        <x:v>-1</x:v>
      </x:c>
      <x:c r="H19" s="16" t="n">
        <x:f>D19/4</x:f>
        <x:v>534.0975</x:v>
      </x:c>
      <x:c r="I19" t="n">
        <x:v>0</x:v>
      </x:c>
    </x:row>
    <x:row r="20">
      <x:c r="A20" t="n">
        <x:f>_xlfn.RANK.EQ(D20,$D$2:$D$37,0)</x:f>
        <x:v>19</x:v>
      </x:c>
      <x:c r="B20" t="str">
        <x:v>Galatasaray</x:v>
      </x:c>
      <x:c r="C20" s="16" t="n">
        <x:f>SUMIF('144 trips'!$B$2:$B$145,B20,'144 trips'!$F$2:$F$145)</x:f>
        <x:v>2031.6</x:v>
      </x:c>
      <x:c r="D20" s="16" t="n">
        <x:f>SUMIF('144 trips'!$B$2:$B$145,B20,'144 trips'!$N$2:$N$145)</x:f>
        <x:v>2079.75</x:v>
      </x:c>
      <x:c r="E20" s="16" t="n">
        <x:f>D20-C20</x:f>
        <x:v>48.15000000000009</x:v>
      </x:c>
      <x:c r="F20" t="n">
        <x:f>_xlfn.RANK.EQ(C20,$C$2:$C$37,0)</x:f>
        <x:v>23</x:v>
      </x:c>
      <x:c r="G20" t="n">
        <x:f>F20-A20</x:f>
        <x:v>4</x:v>
      </x:c>
      <x:c r="H20" s="16" t="n">
        <x:f>D20/4</x:f>
        <x:v>519.9375</x:v>
      </x:c>
      <x:c r="I20" t="n">
        <x:v>0</x:v>
      </x:c>
    </x:row>
    <x:row r="21">
      <x:c r="A21" t="n">
        <x:f>_xlfn.RANK.EQ(D21,$D$2:$D$37,0)</x:f>
        <x:v>20</x:v>
      </x:c>
      <x:c r="B21" t="str">
        <x:v>Liverpool</x:v>
      </x:c>
      <x:c r="C21" s="16" t="n">
        <x:f>SUMIF('144 trips'!$B$2:$B$145,B21,'144 trips'!$F$2:$F$145)</x:f>
        <x:v>2144.63</x:v>
      </x:c>
      <x:c r="D21" s="16" t="n">
        <x:f>SUMIF('144 trips'!$B$2:$B$145,B21,'144 trips'!$N$2:$N$145)</x:f>
        <x:v>2077.92</x:v>
      </x:c>
      <x:c r="E21" s="16" t="n">
        <x:f>D21-C21</x:f>
        <x:v>-66.71000000000004</x:v>
      </x:c>
      <x:c r="F21" t="n">
        <x:f>_xlfn.RANK.EQ(C21,$C$2:$C$37,0)</x:f>
        <x:v>18</x:v>
      </x:c>
      <x:c r="G21" t="n">
        <x:f>F21-A21</x:f>
        <x:v>-2</x:v>
      </x:c>
      <x:c r="H21" s="16" t="n">
        <x:f>D21/4</x:f>
        <x:v>519.48</x:v>
      </x:c>
      <x:c r="I21" t="n">
        <x:v>1</x:v>
      </x:c>
    </x:row>
    <x:row r="22">
      <x:c r="A22" t="n">
        <x:f>_xlfn.RANK.EQ(D22,$D$2:$D$37,0)</x:f>
        <x:v>21</x:v>
      </x:c>
      <x:c r="B22" t="str">
        <x:v>Napoli</x:v>
      </x:c>
      <x:c r="C22" s="16" t="n">
        <x:f>SUMIF('144 trips'!$B$2:$B$145,B22,'144 trips'!$F$2:$F$145)</x:f>
        <x:v>2108.12</x:v>
      </x:c>
      <x:c r="D22" s="16" t="n">
        <x:f>SUMIF('144 trips'!$B$2:$B$145,B22,'144 trips'!$N$2:$N$145)</x:f>
        <x:v>2068.89</x:v>
      </x:c>
      <x:c r="E22" s="16" t="n">
        <x:f>D22-C22</x:f>
        <x:v>-39.23000000000002</x:v>
      </x:c>
      <x:c r="F22" t="n">
        <x:f>_xlfn.RANK.EQ(C22,$C$2:$C$37,0)</x:f>
        <x:v>20</x:v>
      </x:c>
      <x:c r="G22" t="n">
        <x:f>F22-A22</x:f>
        <x:v>-1</x:v>
      </x:c>
      <x:c r="H22" s="16" t="n">
        <x:f>D22/4</x:f>
        <x:v>517.2225</x:v>
      </x:c>
      <x:c r="I22" t="n">
        <x:v>2</x:v>
      </x:c>
    </x:row>
    <x:row r="23">
      <x:c r="A23" t="n">
        <x:f>_xlfn.RANK.EQ(D23,$D$2:$D$37,0)</x:f>
        <x:v>22</x:v>
      </x:c>
      <x:c r="B23" t="str">
        <x:v>Slavia Praha</x:v>
      </x:c>
      <x:c r="C23" s="16" t="n">
        <x:f>SUMIF('144 trips'!$B$2:$B$145,B23,'144 trips'!$F$2:$F$145)</x:f>
        <x:v>2061.69</x:v>
      </x:c>
      <x:c r="D23" s="16" t="n">
        <x:f>SUMIF('144 trips'!$B$2:$B$145,B23,'144 trips'!$N$2:$N$145)</x:f>
        <x:v>2033.5</x:v>
      </x:c>
      <x:c r="E23" s="16" t="n">
        <x:f>D23-C23</x:f>
        <x:v>-28.190000000000055</x:v>
      </x:c>
      <x:c r="F23" t="n">
        <x:f>_xlfn.RANK.EQ(C23,$C$2:$C$37,0)</x:f>
        <x:v>21</x:v>
      </x:c>
      <x:c r="G23" t="n">
        <x:f>F23-A23</x:f>
        <x:v>-1</x:v>
      </x:c>
      <x:c r="H23" s="16" t="n">
        <x:f>D23/4</x:f>
        <x:v>508.375</x:v>
      </x:c>
      <x:c r="I23" t="n">
        <x:v>0</x:v>
      </x:c>
    </x:row>
    <x:row r="24">
      <x:c r="A24" t="n">
        <x:f>_xlfn.RANK.EQ(D24,$D$2:$D$37,0)</x:f>
        <x:v>23</x:v>
      </x:c>
      <x:c r="B24" t="str">
        <x:v>Aston Villa</x:v>
      </x:c>
      <x:c r="C24" s="16" t="n">
        <x:f>SUMIF('144 trips'!$B$2:$B$145,B24,'144 trips'!$F$2:$F$145)</x:f>
        <x:v>2005.3899999999999</x:v>
      </x:c>
      <x:c r="D24" s="16" t="n">
        <x:f>SUMIF('144 trips'!$B$2:$B$145,B24,'144 trips'!$N$2:$N$145)</x:f>
        <x:v>2011.77</x:v>
      </x:c>
      <x:c r="E24" s="16" t="n">
        <x:f>D24-C24</x:f>
        <x:v>6.380000000000109</x:v>
      </x:c>
      <x:c r="F24" t="n">
        <x:f>_xlfn.RANK.EQ(C24,$C$2:$C$37,0)</x:f>
        <x:v>24</x:v>
      </x:c>
      <x:c r="G24" t="n">
        <x:f>F24-A24</x:f>
        <x:v>1</x:v>
      </x:c>
      <x:c r="H24" s="16" t="n">
        <x:f>D24/4</x:f>
        <x:v>502.9425</x:v>
      </x:c>
      <x:c r="I24" t="n">
        <x:v>0</x:v>
      </x:c>
    </x:row>
    <x:row r="25">
      <x:c r="A25" t="n">
        <x:f>_xlfn.RANK.EQ(D25,$D$2:$D$37,0)</x:f>
        <x:v>24</x:v>
      </x:c>
      <x:c r="B25" t="str">
        <x:v>Arsenal</x:v>
      </x:c>
      <x:c r="C25" s="16" t="n">
        <x:f>SUMIF('144 trips'!$B$2:$B$145,B25,'144 trips'!$F$2:$F$145)</x:f>
        <x:v>1950.22</x:v>
      </x:c>
      <x:c r="D25" s="16" t="n">
        <x:f>SUMIF('144 trips'!$B$2:$B$145,B25,'144 trips'!$N$2:$N$145)</x:f>
        <x:v>1987.38</x:v>
      </x:c>
      <x:c r="E25" s="16" t="n">
        <x:f>D25-C25</x:f>
        <x:v>37.16000000000008</x:v>
      </x:c>
      <x:c r="F25" t="n">
        <x:f>_xlfn.RANK.EQ(C25,$C$2:$C$37,0)</x:f>
        <x:v>28</x:v>
      </x:c>
      <x:c r="G25" t="n">
        <x:f>F25-A25</x:f>
        <x:v>4</x:v>
      </x:c>
      <x:c r="H25" s="16" t="n">
        <x:f>D25/4</x:f>
        <x:v>496.845</x:v>
      </x:c>
      <x:c r="I25" t="n">
        <x:v>1</x:v>
      </x:c>
    </x:row>
    <x:row r="26">
      <x:c r="A26" t="n">
        <x:f>_xlfn.RANK.EQ(D26,$D$2:$D$37,0)</x:f>
        <x:v>25</x:v>
      </x:c>
      <x:c r="B26" t="str">
        <x:v>Club Brugge</x:v>
      </x:c>
      <x:c r="C26" s="16" t="n">
        <x:f>SUMIF('144 trips'!$B$2:$B$145,B26,'144 trips'!$F$2:$F$145)</x:f>
        <x:v>2037.13</x:v>
      </x:c>
      <x:c r="D26" s="16" t="n">
        <x:f>SUMIF('144 trips'!$B$2:$B$145,B26,'144 trips'!$N$2:$N$145)</x:f>
        <x:v>1978.1399999999999</x:v>
      </x:c>
      <x:c r="E26" s="16" t="n">
        <x:f>D26-C26</x:f>
        <x:v>-58.99000000000024</x:v>
      </x:c>
      <x:c r="F26" t="n">
        <x:f>_xlfn.RANK.EQ(C26,$C$2:$C$37,0)</x:f>
        <x:v>22</x:v>
      </x:c>
      <x:c r="G26" t="n">
        <x:f>F26-A26</x:f>
        <x:v>-3</x:v>
      </x:c>
      <x:c r="H26" s="16" t="n">
        <x:f>D26/4</x:f>
        <x:v>494.53499999999997</x:v>
      </x:c>
      <x:c r="I26" t="n">
        <x:v>0</x:v>
      </x:c>
    </x:row>
    <x:row r="27">
      <x:c r="A27" t="n">
        <x:f>_xlfn.RANK.EQ(D27,$D$2:$D$37,0)</x:f>
        <x:v>26</x:v>
      </x:c>
      <x:c r="B27" t="str">
        <x:v>Sporting CP</x:v>
      </x:c>
      <x:c r="C27" s="16" t="n">
        <x:f>SUMIF('144 trips'!$B$2:$B$145,B27,'144 trips'!$F$2:$F$145)</x:f>
        <x:v>1998.2</x:v>
      </x:c>
      <x:c r="D27" s="16" t="n">
        <x:f>SUMIF('144 trips'!$B$2:$B$145,B27,'144 trips'!$N$2:$N$145)</x:f>
        <x:v>1955.4900000000002</x:v>
      </x:c>
      <x:c r="E27" s="16" t="n">
        <x:f>D27-C27</x:f>
        <x:v>-42.70999999999981</x:v>
      </x:c>
      <x:c r="F27" t="n">
        <x:f>_xlfn.RANK.EQ(C27,$C$2:$C$37,0)</x:f>
        <x:v>25</x:v>
      </x:c>
      <x:c r="G27" t="n">
        <x:f>F27-A27</x:f>
        <x:v>-1</x:v>
      </x:c>
      <x:c r="H27" s="16" t="n">
        <x:f>D27/4</x:f>
        <x:v>488.87250000000006</x:v>
      </x:c>
      <x:c r="I27" t="n">
        <x:v>0</x:v>
      </x:c>
    </x:row>
    <x:row r="28">
      <x:c r="A28" t="n">
        <x:f>_xlfn.RANK.EQ(D28,$D$2:$D$37,0)</x:f>
        <x:v>27</x:v>
      </x:c>
      <x:c r="B28" t="str">
        <x:v>Manchester City</x:v>
      </x:c>
      <x:c r="C28" s="16" t="n">
        <x:f>SUMIF('144 trips'!$B$2:$B$145,B28,'144 trips'!$F$2:$F$145)</x:f>
        <x:v>1928.92</x:v>
      </x:c>
      <x:c r="D28" s="16" t="n">
        <x:f>SUMIF('144 trips'!$B$2:$B$145,B28,'144 trips'!$N$2:$N$145)</x:f>
        <x:v>1951.55</x:v>
      </x:c>
      <x:c r="E28" s="16" t="n">
        <x:f>D28-C28</x:f>
        <x:v>22.62999999999988</x:v>
      </x:c>
      <x:c r="F28" t="n">
        <x:f>_xlfn.RANK.EQ(C28,$C$2:$C$37,0)</x:f>
        <x:v>30</x:v>
      </x:c>
      <x:c r="G28" t="n">
        <x:f>F28-A28</x:f>
        <x:v>3</x:v>
      </x:c>
      <x:c r="H28" s="16" t="n">
        <x:f>D28/4</x:f>
        <x:v>487.8875</x:v>
      </x:c>
      <x:c r="I28" t="n">
        <x:v>1</x:v>
      </x:c>
    </x:row>
    <x:row r="29">
      <x:c r="A29" t="n">
        <x:f>_xlfn.RANK.EQ(D29,$D$2:$D$37,0)</x:f>
        <x:v>28</x:v>
      </x:c>
      <x:c r="B29" t="str">
        <x:v>Shakhtar Donetsk</x:v>
      </x:c>
      <x:c r="C29" s="16" t="n">
        <x:f>SUMIF('144 trips'!$B$2:$B$145,B29,'144 trips'!$F$2:$F$145)</x:f>
        <x:v>1953.3</x:v>
      </x:c>
      <x:c r="D29" s="16" t="n">
        <x:f>SUMIF('144 trips'!$B$2:$B$145,B29,'144 trips'!$N$2:$N$145)</x:f>
        <x:v>1943.02</x:v>
      </x:c>
      <x:c r="E29" s="16" t="n">
        <x:f>D29-C29</x:f>
        <x:v>-10.279999999999973</x:v>
      </x:c>
      <x:c r="F29" t="n">
        <x:f>_xlfn.RANK.EQ(C29,$C$2:$C$37,0)</x:f>
        <x:v>27</x:v>
      </x:c>
      <x:c r="G29" t="n">
        <x:f>F29-A29</x:f>
        <x:v>-1</x:v>
      </x:c>
      <x:c r="H29" s="16" t="n">
        <x:f>D29/4</x:f>
        <x:v>485.755</x:v>
      </x:c>
      <x:c r="I29" t="n">
        <x:v>0</x:v>
      </x:c>
    </x:row>
    <x:row r="30">
      <x:c r="A30" t="n">
        <x:f>_xlfn.RANK.EQ(D30,$D$2:$D$37,0)</x:f>
        <x:v>29</x:v>
      </x:c>
      <x:c r="B30" t="str">
        <x:v>Paris Saint-Germain</x:v>
      </x:c>
      <x:c r="C30" s="16" t="n">
        <x:f>SUMIF('144 trips'!$B$2:$B$145,B30,'144 trips'!$F$2:$F$145)</x:f>
        <x:v>1954.92</x:v>
      </x:c>
      <x:c r="D30" s="16" t="n">
        <x:f>SUMIF('144 trips'!$B$2:$B$145,B30,'144 trips'!$N$2:$N$145)</x:f>
        <x:v>1912.73</x:v>
      </x:c>
      <x:c r="E30" s="16" t="n">
        <x:f>D30-C30</x:f>
        <x:v>-42.190000000000055</x:v>
      </x:c>
      <x:c r="F30" t="n">
        <x:f>_xlfn.RANK.EQ(C30,$C$2:$C$37,0)</x:f>
        <x:v>26</x:v>
      </x:c>
      <x:c r="G30" t="n">
        <x:f>F30-A30</x:f>
        <x:v>-3</x:v>
      </x:c>
      <x:c r="H30" s="16" t="n">
        <x:f>D30/4</x:f>
        <x:v>478.1825</x:v>
      </x:c>
      <x:c r="I30" t="n">
        <x:v>0</x:v>
      </x:c>
    </x:row>
    <x:row r="31">
      <x:c r="A31" t="n">
        <x:f>_xlfn.RANK.EQ(D31,$D$2:$D$37,0)</x:f>
        <x:v>30</x:v>
      </x:c>
      <x:c r="B31" t="str">
        <x:v>Lens</x:v>
      </x:c>
      <x:c r="C31" s="16" t="n">
        <x:f>SUMIF('144 trips'!$B$2:$B$145,B31,'144 trips'!$F$2:$F$145)</x:f>
        <x:v>1927.0900000000001</x:v>
      </x:c>
      <x:c r="D31" s="16" t="n">
        <x:f>SUMIF('144 trips'!$B$2:$B$145,B31,'144 trips'!$N$2:$N$145)</x:f>
        <x:v>1909.8700000000001</x:v>
      </x:c>
      <x:c r="E31" s="16" t="n">
        <x:f>D31-C31</x:f>
        <x:v>-17.220000000000027</x:v>
      </x:c>
      <x:c r="F31" t="n">
        <x:f>_xlfn.RANK.EQ(C31,$C$2:$C$37,0)</x:f>
        <x:v>31</x:v>
      </x:c>
      <x:c r="G31" t="n">
        <x:f>F31-A31</x:f>
        <x:v>1</x:v>
      </x:c>
      <x:c r="H31" s="16" t="n">
        <x:f>D31/4</x:f>
        <x:v>477.46750000000003</x:v>
      </x:c>
      <x:c r="I31" t="n">
        <x:v>0</x:v>
      </x:c>
    </x:row>
    <x:row r="32">
      <x:c r="A32" t="n">
        <x:f>_xlfn.RANK.EQ(D32,$D$2:$D$37,0)</x:f>
        <x:v>31</x:v>
      </x:c>
      <x:c r="B32" t="str">
        <x:v>Fenerbahçe</x:v>
      </x:c>
      <x:c r="C32" s="16" t="n">
        <x:f>SUMIF('144 trips'!$B$2:$B$145,B32,'144 trips'!$F$2:$F$145)</x:f>
        <x:v>1944</x:v>
      </x:c>
      <x:c r="D32" s="16" t="n">
        <x:f>SUMIF('144 trips'!$B$2:$B$145,B32,'144 trips'!$N$2:$N$145)</x:f>
        <x:v>1895.4</x:v>
      </x:c>
      <x:c r="E32" s="16" t="n">
        <x:f>D32-C32</x:f>
        <x:v>-48.59999999999991</x:v>
      </x:c>
      <x:c r="F32" t="n">
        <x:f>_xlfn.RANK.EQ(C32,$C$2:$C$37,0)</x:f>
        <x:v>29</x:v>
      </x:c>
      <x:c r="G32" t="n">
        <x:f>F32-A32</x:f>
        <x:v>-2</x:v>
      </x:c>
      <x:c r="H32" s="16" t="n">
        <x:f>D32/4</x:f>
        <x:v>473.85</x:v>
      </x:c>
      <x:c r="I32" t="n">
        <x:v>0</x:v>
      </x:c>
    </x:row>
    <x:row r="33">
      <x:c r="A33" t="n">
        <x:f>_xlfn.RANK.EQ(D33,$D$2:$D$37,0)</x:f>
        <x:v>32</x:v>
      </x:c>
      <x:c r="B33" t="str">
        <x:v>Como</x:v>
      </x:c>
      <x:c r="C33" s="16" t="n">
        <x:f>SUMIF('144 trips'!$B$2:$B$145,B33,'144 trips'!$F$2:$F$145)</x:f>
        <x:v>1807.5499999999997</x:v>
      </x:c>
      <x:c r="D33" s="16" t="n">
        <x:f>SUMIF('144 trips'!$B$2:$B$145,B33,'144 trips'!$N$2:$N$145)</x:f>
        <x:v>1773.5500000000002</x:v>
      </x:c>
      <x:c r="E33" s="16" t="n">
        <x:f>D33-C33</x:f>
        <x:v>-33.999999999999545</x:v>
      </x:c>
      <x:c r="F33" t="n">
        <x:f>_xlfn.RANK.EQ(C33,$C$2:$C$37,0)</x:f>
        <x:v>32</x:v>
      </x:c>
      <x:c r="G33" t="n">
        <x:f>F33-A33</x:f>
        <x:v>0</x:v>
      </x:c>
      <x:c r="H33" s="16" t="n">
        <x:f>D33/4</x:f>
        <x:v>443.38750000000005</x:v>
      </x:c>
      <x:c r="I33" t="n">
        <x:v>0</x:v>
      </x:c>
    </x:row>
    <x:row r="34">
      <x:c r="A34" t="n">
        <x:f>_xlfn.RANK.EQ(D34,$D$2:$D$37,0)</x:f>
        <x:v>33</x:v>
      </x:c>
      <x:c r="B34" t="str">
        <x:v>Manchester United</x:v>
      </x:c>
      <x:c r="C34" s="16" t="n">
        <x:f>SUMIF('144 trips'!$B$2:$B$145,B34,'144 trips'!$F$2:$F$145)</x:f>
        <x:v>1795.9099999999999</x:v>
      </x:c>
      <x:c r="D34" s="16" t="n">
        <x:f>SUMIF('144 trips'!$B$2:$B$145,B34,'144 trips'!$N$2:$N$145)</x:f>
        <x:v>1750.49</x:v>
      </x:c>
      <x:c r="E34" s="16" t="n">
        <x:f>D34-C34</x:f>
        <x:v>-45.419999999999845</x:v>
      </x:c>
      <x:c r="F34" t="n">
        <x:f>_xlfn.RANK.EQ(C34,$C$2:$C$37,0)</x:f>
        <x:v>33</x:v>
      </x:c>
      <x:c r="G34" t="n">
        <x:f>F34-A34</x:f>
        <x:v>0</x:v>
      </x:c>
      <x:c r="H34" s="16" t="n">
        <x:f>D34/4</x:f>
        <x:v>437.6225</x:v>
      </x:c>
      <x:c r="I34" t="n">
        <x:v>0</x:v>
      </x:c>
    </x:row>
    <x:row r="35">
      <x:c r="A35" t="n">
        <x:f>_xlfn.RANK.EQ(D35,$D$2:$D$37,0)</x:f>
        <x:v>34</x:v>
      </x:c>
      <x:c r="B35" t="str">
        <x:v>Inter</x:v>
      </x:c>
      <x:c r="C35" s="16" t="n">
        <x:f>SUMIF('144 trips'!$B$2:$B$145,B35,'144 trips'!$F$2:$F$145)</x:f>
        <x:v>1562.1699999999998</x:v>
      </x:c>
      <x:c r="D35" s="16" t="n">
        <x:f>SUMIF('144 trips'!$B$2:$B$145,B35,'144 trips'!$N$2:$N$145)</x:f>
        <x:v>1575.62</x:v>
      </x:c>
      <x:c r="E35" s="16" t="n">
        <x:f>D35-C35</x:f>
        <x:v>13.450000000000045</x:v>
      </x:c>
      <x:c r="F35" t="n">
        <x:f>_xlfn.RANK.EQ(C35,$C$2:$C$37,0)</x:f>
        <x:v>34</x:v>
      </x:c>
      <x:c r="G35" t="n">
        <x:f>F35-A35</x:f>
        <x:v>0</x:v>
      </x:c>
      <x:c r="H35" s="16" t="n">
        <x:f>D35/4</x:f>
        <x:v>393.905</x:v>
      </x:c>
      <x:c r="I35" t="n">
        <x:v>0</x:v>
      </x:c>
    </x:row>
    <x:row r="36">
      <x:c r="A36" t="n">
        <x:f>_xlfn.RANK.EQ(D36,$D$2:$D$37,0)</x:f>
        <x:v>35</x:v>
      </x:c>
      <x:c r="B36" t="str">
        <x:v>Slovan Bratislava</x:v>
      </x:c>
      <x:c r="C36" s="16" t="n">
        <x:f>SUMIF('144 trips'!$B$2:$B$145,B36,'144 trips'!$F$2:$F$145)</x:f>
        <x:v>1534.11</x:v>
      </x:c>
      <x:c r="D36" s="16" t="n">
        <x:f>SUMIF('144 trips'!$B$2:$B$145,B36,'144 trips'!$N$2:$N$145)</x:f>
        <x:v>1540.05</x:v>
      </x:c>
      <x:c r="E36" s="16" t="n">
        <x:f>D36-C36</x:f>
        <x:v>5.940000000000055</x:v>
      </x:c>
      <x:c r="F36" t="n">
        <x:f>_xlfn.RANK.EQ(C36,$C$2:$C$37,0)</x:f>
        <x:v>35</x:v>
      </x:c>
      <x:c r="G36" t="n">
        <x:f>F36-A36</x:f>
        <x:v>0</x:v>
      </x:c>
      <x:c r="H36" s="16" t="n">
        <x:f>D36/4</x:f>
        <x:v>385.0125</x:v>
      </x:c>
      <x:c r="I36" t="n">
        <x:v>0</x:v>
      </x:c>
    </x:row>
    <x:row r="37">
      <x:c r="A37" t="n">
        <x:f>_xlfn.RANK.EQ(D37,$D$2:$D$37,0)</x:f>
        <x:v>36</x:v>
      </x:c>
      <x:c r="B37" t="str">
        <x:v>Real Madrid</x:v>
      </x:c>
      <x:c r="C37" s="16" t="n">
        <x:f>SUMIF('144 trips'!$B$2:$B$145,B37,'144 trips'!$F$2:$F$145)</x:f>
        <x:v>1406.7299999999998</x:v>
      </x:c>
      <x:c r="D37" s="16" t="n">
        <x:f>SUMIF('144 trips'!$B$2:$B$145,B37,'144 trips'!$N$2:$N$145)</x:f>
        <x:v>1364.98</x:v>
      </x:c>
      <x:c r="E37" s="16" t="n">
        <x:f>D37-C37</x:f>
        <x:v>-41.74999999999977</x:v>
      </x:c>
      <x:c r="F37" t="n">
        <x:f>_xlfn.RANK.EQ(C37,$C$2:$C$37,0)</x:f>
        <x:v>36</x:v>
      </x:c>
      <x:c r="G37" t="n">
        <x:f>F37-A37</x:f>
        <x:v>0</x:v>
      </x:c>
      <x:c r="H37" s="16" t="n">
        <x:f>D37/4</x:f>
        <x:v>341.245</x:v>
      </x:c>
      <x:c r="I37" t="n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24" hidden="0" customWidth="1"/>
    <x:col min="3" max="3" width="24" hidden="0" customWidth="1"/>
    <x:col min="4" max="4" width="16" hidden="0" customWidth="1"/>
    <x:col min="5" max="5" width="19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13" hidden="0" customWidth="1"/>
    <x:col min="11" max="11" width="13" hidden="0" customWidth="1"/>
    <x:col min="12" max="12" width="17" hidden="0" customWidth="1"/>
    <x:col min="13" max="13" width="17" hidden="0" customWidth="1"/>
    <x:col min="14" max="14" width="20" hidden="0" customWidth="1"/>
    <x:col min="15" max="15" width="16" hidden="0" customWidth="1"/>
    <x:col min="16" max="16" width="13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43" hidden="0" customWidth="1"/>
  </x:cols>
  <x:sheetData>
    <x:row r="1" ht="28" customHeight="1">
      <x:c r="A1" s="8" t="str">
        <x:v>Trip ID</x:v>
      </x:c>
      <x:c r="B1" s="8" t="str">
        <x:v>Club</x:v>
      </x:c>
      <x:c r="C1" s="8" t="str">
        <x:v>Opponent</x:v>
      </x:c>
      <x:c r="D1" s="8" t="str">
        <x:v>Match date</x:v>
      </x:c>
      <x:c r="E1" s="8" t="str">
        <x:v>Treatment</x:v>
      </x:c>
      <x:c r="F1" s="8" t="str">
        <x:v>Old trip total EUR</x:v>
      </x:c>
      <x:c r="G1" s="8" t="str">
        <x:v>Observed/Proxy travel EUR</x:v>
      </x:c>
      <x:c r="H1" s="8" t="str">
        <x:v>Existing 30d travel EUR</x:v>
      </x:c>
      <x:c r="I1" s="8" t="str">
        <x:v>Observed/Proxy hotel EUR</x:v>
      </x:c>
      <x:c r="J1" s="8" t="str">
        <x:v>Meals EUR</x:v>
      </x:c>
      <x:c r="K1" s="8" t="str">
        <x:v>Ground EUR</x:v>
      </x:c>
      <x:c r="L1" s="8" t="str">
        <x:v>Scenario travel EUR</x:v>
      </x:c>
      <x:c r="M1" s="8" t="str">
        <x:v>Scenario hotel EUR</x:v>
      </x:c>
      <x:c r="N1" s="8" t="str">
        <x:v>New trip total EUR</x:v>
      </x:c>
      <x:c r="O1" s="8" t="str">
        <x:v>Difference EUR</x:v>
      </x:c>
      <x:c r="P1" s="8" t="str">
        <x:v>Quality</x:v>
      </x:c>
      <x:c r="Q1" s="8" t="str">
        <x:v>No hotel cut, EUR</x:v>
      </x:c>
      <x:c r="R1" s="8" t="str">
        <x:v>10% hotel cut, EUR</x:v>
      </x:c>
      <x:c r="S1" s="8" t="str">
        <x:v>20% hotel cut, EUR</x:v>
      </x:c>
      <x:c r="T1" s="8" t="str">
        <x:v>30% hotel cut, EUR</x:v>
      </x:c>
      <x:c r="U1" s="8" t="str">
        <x:v>Source note</x:v>
      </x:c>
    </x:row>
    <x:row r="2">
      <x:c r="A2" t="str">
        <x:v>014</x:v>
      </x:c>
      <x:c r="B2" t="str">
        <x:v>AEK Athens</x:v>
      </x:c>
      <x:c r="C2" t="str">
        <x:v>Shakhtar Donetsk</x:v>
      </x:c>
      <x:c r="D2" t="str">
        <x:v>2026-10-14</x:v>
      </x:c>
      <x:c r="E2" t="str">
        <x:v>Near 13-14 Oct</x:v>
      </x:c>
      <x:c r="F2" s="14" t="n">
        <x:v>610.07</x:v>
      </x:c>
      <x:c r="G2" s="14" t="n">
        <x:v>455</x:v>
      </x:c>
      <x:c r="H2" s="14" t="n">
        <x:v>356.06</x:v>
      </x:c>
      <x:c r="I2" s="14" t="n">
        <x:v>133.2</x:v>
      </x:c>
      <x:c r="J2" s="14" t="n">
        <x:v>96.85</x:v>
      </x:c>
      <x:c r="K2" s="14" t="n">
        <x:v>0</x:v>
      </x:c>
      <x:c r="L2" s="14" t="n">
        <x:f>IF(E2="Near 13-14 Oct",H2,G2)</x:f>
        <x:v>356.06</x:v>
      </x:c>
      <x:c r="M2" s="14" t="n">
        <x:f>IF(E2="Near 13-14 Oct",ROUND(I2*Overview!$B$7,2),I2)</x:f>
        <x:v>106.56</x:v>
      </x:c>
      <x:c r="N2" s="14" t="n">
        <x:f>IF(OR(E2="R1 proxy",E2="Route proxy"),F2,ROUND(SUM(L2:M2,J2:K2),2))</x:f>
        <x:v>559.47</x:v>
      </x:c>
      <x:c r="O2" s="14" t="n">
        <x:f>N2-F2</x:f>
        <x:v>-50.60000000000002</x:v>
      </x:c>
      <x:c r="P2" s="14" t="str">
        <x:v>GOOD</x:v>
      </x:c>
      <x:c r="Q2" s="14" t="n">
        <x:f>IF(E2="Near 13-14 Oct",ROUND(L2+I2+J2+K2,2),N2)</x:f>
        <x:v>586.11</x:v>
      </x:c>
      <x:c r="R2" s="14" t="n">
        <x:f>IF(E2="Near 13-14 Oct",ROUND(L2+ROUND(I2*0.90,2)+J2+K2,2),N2)</x:f>
        <x:v>572.79</x:v>
      </x:c>
      <x:c r="S2" s="14" t="n">
        <x:f>N2</x:f>
        <x:v>559.47</x:v>
      </x:c>
      <x:c r="T2" s="14" t="n">
        <x:f>IF(E2="Near 13-14 Oct",ROUND(L2+ROUND(I2*0.70,2)+J2+K2,2),N2)</x:f>
        <x:v>546.15</x:v>
      </x:c>
      <x:c r="U2" t="str">
        <x:v>Original workbook: Cost Model / Hotels, trip 014</x:v>
      </x:c>
    </x:row>
    <x:row r="3">
      <x:c r="A3" t="str">
        <x:v>024</x:v>
      </x:c>
      <x:c r="B3" t="str">
        <x:v>AEK Athens</x:v>
      </x:c>
      <x:c r="C3" t="str">
        <x:v>Manchester City</x:v>
      </x:c>
      <x:c r="D3" t="str">
        <x:v>2026-10-20</x:v>
      </x:c>
      <x:c r="E3" t="str">
        <x:v>Future observed</x:v>
      </x:c>
      <x:c r="F3" s="14" t="n">
        <x:v>763.55</x:v>
      </x:c>
      <x:c r="G3" s="14" t="n">
        <x:v>446</x:v>
      </x:c>
      <x:c r="H3" s="14" t="n">
        <x:v>446</x:v>
      </x:c>
      <x:c r="I3" s="14" t="n">
        <x:v>156</x:v>
      </x:c>
      <x:c r="J3" s="14" t="n">
        <x:v>193.7</x:v>
      </x:c>
      <x:c r="K3" s="14" t="n">
        <x:v>0</x:v>
      </x:c>
      <x:c r="L3" s="14" t="n">
        <x:f>IF(E3="Near 13-14 Oct",H3,G3)</x:f>
        <x:v>446</x:v>
      </x:c>
      <x:c r="M3" s="14" t="n">
        <x:f>IF(E3="Near 13-14 Oct",ROUND(I3*Overview!$B$7,2),I3)</x:f>
        <x:v>156</x:v>
      </x:c>
      <x:c r="N3" s="14" t="n">
        <x:f>IF(OR(E3="R1 proxy",E3="Route proxy"),F3,ROUND(SUM(L3:M3,J3:K3),2))</x:f>
        <x:v>795.7</x:v>
      </x:c>
      <x:c r="O3" s="14" t="n">
        <x:f>N3-F3</x:f>
        <x:v>32.15000000000009</x:v>
      </x:c>
      <x:c r="P3" s="14" t="str">
        <x:v>GOOD</x:v>
      </x:c>
      <x:c r="Q3" s="14" t="n">
        <x:f>IF(E3="Near 13-14 Oct",ROUND(L3+I3+J3+K3,2),N3)</x:f>
        <x:v>795.7</x:v>
      </x:c>
      <x:c r="R3" s="14" t="n">
        <x:f>IF(E3="Near 13-14 Oct",ROUND(L3+ROUND(I3*0.90,2)+J3+K3,2),N3)</x:f>
        <x:v>795.7</x:v>
      </x:c>
      <x:c r="S3" s="14" t="n">
        <x:f>N3</x:f>
        <x:v>795.7</x:v>
      </x:c>
      <x:c r="T3" s="14" t="n">
        <x:f>IF(E3="Near 13-14 Oct",ROUND(L3+ROUND(I3*0.70,2)+J3+K3,2),N3)</x:f>
        <x:v>795.7</x:v>
      </x:c>
      <x:c r="U3" t="str">
        <x:v>Original workbook: Cost Model / Hotels, trip 024</x:v>
      </x:c>
    </x:row>
    <x:row r="4">
      <x:c r="A4" t="str">
        <x:v>058</x:v>
      </x:c>
      <x:c r="B4" t="str">
        <x:v>AEK Athens</x:v>
      </x:c>
      <x:c r="C4" t="str">
        <x:v>Como</x:v>
      </x:c>
      <x:c r="D4" t="str">
        <x:v>2026-11-24</x:v>
      </x:c>
      <x:c r="E4" t="str">
        <x:v>Future observed</x:v>
      </x:c>
      <x:c r="F4" s="14" t="n">
        <x:v>429.35</x:v>
      </x:c>
      <x:c r="G4" s="14" t="n">
        <x:v>226</x:v>
      </x:c>
      <x:c r="H4" s="14" t="n">
        <x:v>226</x:v>
      </x:c>
      <x:c r="I4" s="14" t="n">
        <x:v>98.6</x:v>
      </x:c>
      <x:c r="J4" s="14" t="n">
        <x:v>76.7</x:v>
      </x:c>
      <x:c r="K4" s="14" t="n">
        <x:v>28.8</x:v>
      </x:c>
      <x:c r="L4" s="14" t="n">
        <x:f>IF(E4="Near 13-14 Oct",H4,G4)</x:f>
        <x:v>226</x:v>
      </x:c>
      <x:c r="M4" s="14" t="n">
        <x:f>IF(E4="Near 13-14 Oct",ROUND(I4*Overview!$B$7,2),I4)</x:f>
        <x:v>98.6</x:v>
      </x:c>
      <x:c r="N4" s="14" t="n">
        <x:f>IF(OR(E4="R1 proxy",E4="Route proxy"),F4,ROUND(SUM(L4:M4,J4:K4),2))</x:f>
        <x:v>430.1</x:v>
      </x:c>
      <x:c r="O4" s="14" t="n">
        <x:f>N4-F4</x:f>
        <x:v>0.75</x:v>
      </x:c>
      <x:c r="P4" s="14" t="str">
        <x:v>GOOD</x:v>
      </x:c>
      <x:c r="Q4" s="14" t="n">
        <x:f>IF(E4="Near 13-14 Oct",ROUND(L4+I4+J4+K4,2),N4)</x:f>
        <x:v>430.1</x:v>
      </x:c>
      <x:c r="R4" s="14" t="n">
        <x:f>IF(E4="Near 13-14 Oct",ROUND(L4+ROUND(I4*0.90,2)+J4+K4,2),N4)</x:f>
        <x:v>430.1</x:v>
      </x:c>
      <x:c r="S4" s="14" t="n">
        <x:f>N4</x:f>
        <x:v>430.1</x:v>
      </x:c>
      <x:c r="T4" s="14" t="n">
        <x:f>IF(E4="Near 13-14 Oct",ROUND(L4+ROUND(I4*0.70,2)+J4+K4,2),N4)</x:f>
        <x:v>430.1</x:v>
      </x:c>
      <x:c r="U4" t="str">
        <x:v>Original workbook: Cost Model / Hotels, trip 058</x:v>
      </x:c>
    </x:row>
    <x:row r="5">
      <x:c r="A5" t="str">
        <x:v>112</x:v>
      </x:c>
      <x:c r="B5" t="str">
        <x:v>AEK Athens</x:v>
      </x:c>
      <x:c r="C5" t="str">
        <x:v>Borussia Dortmund</x:v>
      </x:c>
      <x:c r="D5" t="str">
        <x:v>2027-01-27</x:v>
      </x:c>
      <x:c r="E5" t="str">
        <x:v>Future observed</x:v>
      </x:c>
      <x:c r="F5" s="14" t="n">
        <x:v>705.79</x:v>
      </x:c>
      <x:c r="G5" s="14" t="n">
        <x:v>395</x:v>
      </x:c>
      <x:c r="H5" s="14" t="n">
        <x:v>395</x:v>
      </x:c>
      <x:c r="I5" s="14" t="n">
        <x:v>152.29</x:v>
      </x:c>
      <x:c r="J5" s="14" t="n">
        <x:v>86.45</x:v>
      </x:c>
      <x:c r="K5" s="14" t="n">
        <x:v>79.58</x:v>
      </x:c>
      <x:c r="L5" s="14" t="n">
        <x:f>IF(E5="Near 13-14 Oct",H5,G5)</x:f>
        <x:v>395</x:v>
      </x:c>
      <x:c r="M5" s="14" t="n">
        <x:f>IF(E5="Near 13-14 Oct",ROUND(I5*Overview!$B$7,2),I5)</x:f>
        <x:v>152.29</x:v>
      </x:c>
      <x:c r="N5" s="14" t="n">
        <x:f>IF(OR(E5="R1 proxy",E5="Route proxy"),F5,ROUND(SUM(L5:M5,J5:K5),2))</x:f>
        <x:v>713.32</x:v>
      </x:c>
      <x:c r="O5" s="14" t="n">
        <x:f>N5-F5</x:f>
        <x:v>7.530000000000086</x:v>
      </x:c>
      <x:c r="P5" s="14" t="str">
        <x:v>GOOD</x:v>
      </x:c>
      <x:c r="Q5" s="14" t="n">
        <x:f>IF(E5="Near 13-14 Oct",ROUND(L5+I5+J5+K5,2),N5)</x:f>
        <x:v>713.32</x:v>
      </x:c>
      <x:c r="R5" s="14" t="n">
        <x:f>IF(E5="Near 13-14 Oct",ROUND(L5+ROUND(I5*0.90,2)+J5+K5,2),N5)</x:f>
        <x:v>713.32</x:v>
      </x:c>
      <x:c r="S5" s="14" t="n">
        <x:f>N5</x:f>
        <x:v>713.32</x:v>
      </x:c>
      <x:c r="T5" s="14" t="n">
        <x:f>IF(E5="Near 13-14 Oct",ROUND(L5+ROUND(I5*0.70,2)+J5+K5,2),N5)</x:f>
        <x:v>713.32</x:v>
      </x:c>
      <x:c r="U5" t="str">
        <x:v>Original workbook: Cost Model / Hotels, trip 112</x:v>
      </x:c>
    </x:row>
    <x:row r="6">
      <x:c r="A6" t="str">
        <x:v>R1-012</x:v>
      </x:c>
      <x:c r="B6" t="str">
        <x:v>Arsenal</x:v>
      </x:c>
      <x:c r="C6" t="str">
        <x:v>Napoli</x:v>
      </x:c>
      <x:c r="D6" t="str">
        <x:v>2026-09-09</x:v>
      </x:c>
      <x:c r="E6" t="str">
        <x:v>R1 proxy</x:v>
      </x:c>
      <x:c r="F6" s="14" t="n">
        <x:v>445.1</x:v>
      </x:c>
      <x:c r="G6" s="14" t="n">
        <x:v>281</x:v>
      </x:c>
      <x:c r="H6" s="14" t="n">
        <x:v>281</x:v>
      </x:c>
      <x:c r="I6" s="14" t="n">
        <x:v>87.4</x:v>
      </x:c>
      <x:c r="J6" s="14" t="n">
        <x:v>76.7</x:v>
      </x:c>
      <x:c r="K6" s="14" t="n">
        <x:v>0</x:v>
      </x:c>
      <x:c r="L6" s="14" t="n">
        <x:f>IF(E6="Near 13-14 Oct",H6,G6)</x:f>
        <x:v>281</x:v>
      </x:c>
      <x:c r="M6" s="14" t="n">
        <x:f>IF(E6="Near 13-14 Oct",ROUND(I6*Overview!$B$7,2),I6)</x:f>
        <x:v>87.4</x:v>
      </x:c>
      <x:c r="N6" s="14" t="n">
        <x:f>IF(OR(E6="R1 proxy",E6="Route proxy"),F6,ROUND(SUM(L6:M6,J6:K6),2))</x:f>
        <x:v>445.1</x:v>
      </x:c>
      <x:c r="O6" s="14" t="n">
        <x:f>N6-F6</x:f>
        <x:v>0</x:v>
      </x:c>
      <x:c r="P6" s="14" t="str">
        <x:v>LIMITED</x:v>
      </x:c>
      <x:c r="Q6" s="14" t="n">
        <x:f>IF(E6="Near 13-14 Oct",ROUND(L6+I6+J6+K6,2),N6)</x:f>
        <x:v>445.1</x:v>
      </x:c>
      <x:c r="R6" s="14" t="n">
        <x:f>IF(E6="Near 13-14 Oct",ROUND(L6+ROUND(I6*0.90,2)+J6+K6,2),N6)</x:f>
        <x:v>445.1</x:v>
      </x:c>
      <x:c r="S6" s="14" t="n">
        <x:f>N6</x:f>
        <x:v>445.1</x:v>
      </x:c>
      <x:c r="T6" s="14" t="n">
        <x:f>IF(E6="Near 13-14 Oct",ROUND(L6+ROUND(I6*0.70,2)+J6+K6,2),N6)</x:f>
        <x:v>445.1</x:v>
      </x:c>
      <x:c r="U6" t="str">
        <x:v>Historical R1 historical proxy</x:v>
      </x:c>
    </x:row>
    <x:row r="7">
      <x:c r="A7" t="str">
        <x:v>032</x:v>
      </x:c>
      <x:c r="B7" t="str">
        <x:v>Arsenal</x:v>
      </x:c>
      <x:c r="C7" t="str">
        <x:v>Bayern München</x:v>
      </x:c>
      <x:c r="D7" t="str">
        <x:v>2026-10-21</x:v>
      </x:c>
      <x:c r="E7" t="str">
        <x:v>Future observed</x:v>
      </x:c>
      <x:c r="F7" s="14" t="n">
        <x:v>790.6</x:v>
      </x:c>
      <x:c r="G7" s="14" t="n">
        <x:v>544</x:v>
      </x:c>
      <x:c r="H7" s="14" t="n">
        <x:v>544</x:v>
      </x:c>
      <x:c r="I7" s="14" t="n">
        <x:v>199.02</x:v>
      </x:c>
      <x:c r="J7" s="14" t="n">
        <x:v>86.45</x:v>
      </x:c>
      <x:c r="K7" s="14" t="n">
        <x:v>0</x:v>
      </x:c>
      <x:c r="L7" s="14" t="n">
        <x:f>IF(E7="Near 13-14 Oct",H7,G7)</x:f>
        <x:v>544</x:v>
      </x:c>
      <x:c r="M7" s="14" t="n">
        <x:f>IF(E7="Near 13-14 Oct",ROUND(I7*Overview!$B$7,2),I7)</x:f>
        <x:v>199.02</x:v>
      </x:c>
      <x:c r="N7" s="14" t="n">
        <x:f>IF(OR(E7="R1 proxy",E7="Route proxy"),F7,ROUND(SUM(L7:M7,J7:K7),2))</x:f>
        <x:v>829.47</x:v>
      </x:c>
      <x:c r="O7" s="14" t="n">
        <x:f>N7-F7</x:f>
        <x:v>38.870000000000005</x:v>
      </x:c>
      <x:c r="P7" s="14" t="str">
        <x:v>GOOD</x:v>
      </x:c>
      <x:c r="Q7" s="14" t="n">
        <x:f>IF(E7="Near 13-14 Oct",ROUND(L7+I7+J7+K7,2),N7)</x:f>
        <x:v>829.47</x:v>
      </x:c>
      <x:c r="R7" s="14" t="n">
        <x:f>IF(E7="Near 13-14 Oct",ROUND(L7+ROUND(I7*0.90,2)+J7+K7,2),N7)</x:f>
        <x:v>829.47</x:v>
      </x:c>
      <x:c r="S7" s="14" t="n">
        <x:f>N7</x:f>
        <x:v>829.47</x:v>
      </x:c>
      <x:c r="T7" s="14" t="n">
        <x:f>IF(E7="Near 13-14 Oct",ROUND(L7+ROUND(I7*0.70,2)+J7+K7,2),N7)</x:f>
        <x:v>829.47</x:v>
      </x:c>
      <x:c r="U7" t="str">
        <x:v>Original workbook: Cost Model / Hotels, trip 032</x:v>
      </x:c>
    </x:row>
    <x:row r="8">
      <x:c r="A8" t="str">
        <x:v>053</x:v>
      </x:c>
      <x:c r="B8" t="str">
        <x:v>Arsenal</x:v>
      </x:c>
      <x:c r="C8" t="str">
        <x:v>Slavia Praha</x:v>
      </x:c>
      <x:c r="D8" t="str">
        <x:v>2026-11-04</x:v>
      </x:c>
      <x:c r="E8" t="str">
        <x:v>Future observed</x:v>
      </x:c>
      <x:c r="F8" s="14" t="n">
        <x:v>238.71</x:v>
      </x:c>
      <x:c r="G8" s="14" t="n">
        <x:v>140</x:v>
      </x:c>
      <x:c r="H8" s="14" t="n">
        <x:v>140</x:v>
      </x:c>
      <x:c r="I8" s="14" t="n">
        <x:v>38.96</x:v>
      </x:c>
      <x:c r="J8" s="14" t="n">
        <x:v>64.35</x:v>
      </x:c>
      <x:c r="K8" s="14" t="n">
        <x:v>0</x:v>
      </x:c>
      <x:c r="L8" s="14" t="n">
        <x:f>IF(E8="Near 13-14 Oct",H8,G8)</x:f>
        <x:v>140</x:v>
      </x:c>
      <x:c r="M8" s="14" t="n">
        <x:f>IF(E8="Near 13-14 Oct",ROUND(I8*Overview!$B$7,2),I8)</x:f>
        <x:v>38.96</x:v>
      </x:c>
      <x:c r="N8" s="14" t="n">
        <x:f>IF(OR(E8="R1 proxy",E8="Route proxy"),F8,ROUND(SUM(L8:M8,J8:K8),2))</x:f>
        <x:v>243.31</x:v>
      </x:c>
      <x:c r="O8" s="14" t="n">
        <x:f>N8-F8</x:f>
        <x:v>4.599999999999994</x:v>
      </x:c>
      <x:c r="P8" s="14" t="str">
        <x:v>GOOD</x:v>
      </x:c>
      <x:c r="Q8" s="14" t="n">
        <x:f>IF(E8="Near 13-14 Oct",ROUND(L8+I8+J8+K8,2),N8)</x:f>
        <x:v>243.31</x:v>
      </x:c>
      <x:c r="R8" s="14" t="n">
        <x:f>IF(E8="Near 13-14 Oct",ROUND(L8+ROUND(I8*0.90,2)+J8+K8,2),N8)</x:f>
        <x:v>243.31</x:v>
      </x:c>
      <x:c r="S8" s="14" t="n">
        <x:f>N8</x:f>
        <x:v>243.31</x:v>
      </x:c>
      <x:c r="T8" s="14" t="n">
        <x:f>IF(E8="Near 13-14 Oct",ROUND(L8+ROUND(I8*0.70,2)+J8+K8,2),N8)</x:f>
        <x:v>243.31</x:v>
      </x:c>
      <x:c r="U8" t="str">
        <x:v>Original workbook: Cost Model / Hotels, trip 053</x:v>
      </x:c>
    </x:row>
    <x:row r="9">
      <x:c r="A9" t="str">
        <x:v>106</x:v>
      </x:c>
      <x:c r="B9" t="str">
        <x:v>Arsenal</x:v>
      </x:c>
      <x:c r="C9" t="str">
        <x:v>Real Betis</x:v>
      </x:c>
      <x:c r="D9" t="str">
        <x:v>2027-01-20</x:v>
      </x:c>
      <x:c r="E9" t="str">
        <x:v>Future observed</x:v>
      </x:c>
      <x:c r="F9" s="14" t="n">
        <x:v>475.81</x:v>
      </x:c>
      <x:c r="G9" s="14" t="n">
        <x:v>341</x:v>
      </x:c>
      <x:c r="H9" s="14" t="n">
        <x:v>341</x:v>
      </x:c>
      <x:c r="I9" s="14" t="n">
        <x:v>58.3</x:v>
      </x:c>
      <x:c r="J9" s="14" t="n">
        <x:v>70.2</x:v>
      </x:c>
      <x:c r="K9" s="14" t="n">
        <x:v>0</x:v>
      </x:c>
      <x:c r="L9" s="14" t="n">
        <x:f>IF(E9="Near 13-14 Oct",H9,G9)</x:f>
        <x:v>341</x:v>
      </x:c>
      <x:c r="M9" s="14" t="n">
        <x:f>IF(E9="Near 13-14 Oct",ROUND(I9*Overview!$B$7,2),I9)</x:f>
        <x:v>58.3</x:v>
      </x:c>
      <x:c r="N9" s="14" t="n">
        <x:f>IF(OR(E9="R1 proxy",E9="Route proxy"),F9,ROUND(SUM(L9:M9,J9:K9),2))</x:f>
        <x:v>469.5</x:v>
      </x:c>
      <x:c r="O9" s="14" t="n">
        <x:f>N9-F9</x:f>
        <x:v>-6.310000000000002</x:v>
      </x:c>
      <x:c r="P9" s="14" t="str">
        <x:v>GOOD</x:v>
      </x:c>
      <x:c r="Q9" s="14" t="n">
        <x:f>IF(E9="Near 13-14 Oct",ROUND(L9+I9+J9+K9,2),N9)</x:f>
        <x:v>469.5</x:v>
      </x:c>
      <x:c r="R9" s="14" t="n">
        <x:f>IF(E9="Near 13-14 Oct",ROUND(L9+ROUND(I9*0.90,2)+J9+K9,2),N9)</x:f>
        <x:v>469.5</x:v>
      </x:c>
      <x:c r="S9" s="14" t="n">
        <x:f>N9</x:f>
        <x:v>469.5</x:v>
      </x:c>
      <x:c r="T9" s="14" t="n">
        <x:f>IF(E9="Near 13-14 Oct",ROUND(L9+ROUND(I9*0.70,2)+J9+K9,2),N9)</x:f>
        <x:v>469.5</x:v>
      </x:c>
      <x:c r="U9" t="str">
        <x:v>Original workbook: Cost Model / Hotels, trip 106</x:v>
      </x:c>
    </x:row>
    <x:row r="10">
      <x:c r="A10" t="str">
        <x:v>R1-002</x:v>
      </x:c>
      <x:c r="B10" t="str">
        <x:v>Aston Villa</x:v>
      </x:c>
      <x:c r="C10" t="str">
        <x:v>Club Brugge</x:v>
      </x:c>
      <x:c r="D10" t="str">
        <x:v>2026-09-08</x:v>
      </x:c>
      <x:c r="E10" t="str">
        <x:v>R1 proxy</x:v>
      </x:c>
      <x:c r="F10" s="14" t="n">
        <x:v>665.62</x:v>
      </x:c>
      <x:c r="G10" s="14" t="n">
        <x:v>425</x:v>
      </x:c>
      <x:c r="H10" s="14" t="n">
        <x:v>425</x:v>
      </x:c>
      <x:c r="I10" s="14" t="n">
        <x:v>100.32</x:v>
      </x:c>
      <x:c r="J10" s="14" t="n">
        <x:v>92.3</x:v>
      </x:c>
      <x:c r="K10" s="14" t="n">
        <x:v>48</x:v>
      </x:c>
      <x:c r="L10" s="14" t="n">
        <x:f>IF(E10="Near 13-14 Oct",H10,G10)</x:f>
        <x:v>425</x:v>
      </x:c>
      <x:c r="M10" s="14" t="n">
        <x:f>IF(E10="Near 13-14 Oct",ROUND(I10*Overview!$B$7,2),I10)</x:f>
        <x:v>100.32</x:v>
      </x:c>
      <x:c r="N10" s="14" t="n">
        <x:f>IF(OR(E10="R1 proxy",E10="Route proxy"),F10,ROUND(SUM(L10:M10,J10:K10),2))</x:f>
        <x:v>665.62</x:v>
      </x:c>
      <x:c r="O10" s="14" t="n">
        <x:f>N10-F10</x:f>
        <x:v>0</x:v>
      </x:c>
      <x:c r="P10" s="14" t="str">
        <x:v>GOOD</x:v>
      </x:c>
      <x:c r="Q10" s="14" t="n">
        <x:f>IF(E10="Near 13-14 Oct",ROUND(L10+I10+J10+K10,2),N10)</x:f>
        <x:v>665.62</x:v>
      </x:c>
      <x:c r="R10" s="14" t="n">
        <x:f>IF(E10="Near 13-14 Oct",ROUND(L10+ROUND(I10*0.90,2)+J10+K10,2),N10)</x:f>
        <x:v>665.62</x:v>
      </x:c>
      <x:c r="S10" s="14" t="n">
        <x:f>N10</x:f>
        <x:v>665.62</x:v>
      </x:c>
      <x:c r="T10" s="14" t="n">
        <x:f>IF(E10="Near 13-14 Oct",ROUND(L10+ROUND(I10*0.70,2)+J10+K10,2),N10)</x:f>
        <x:v>665.62</x:v>
      </x:c>
      <x:c r="U10" t="str">
        <x:v>Historical R1 historical proxy</x:v>
      </x:c>
    </x:row>
    <x:row r="11">
      <x:c r="A11" t="str">
        <x:v>040</x:v>
      </x:c>
      <x:c r="B11" t="str">
        <x:v>Aston Villa</x:v>
      </x:c>
      <x:c r="C11" t="str">
        <x:v>Barcelona</x:v>
      </x:c>
      <x:c r="D11" t="str">
        <x:v>2026-11-03</x:v>
      </x:c>
      <x:c r="E11" t="str">
        <x:v>Future observed</x:v>
      </x:c>
      <x:c r="F11" s="14" t="n">
        <x:v>528.67</x:v>
      </x:c>
      <x:c r="G11" s="14" t="n">
        <x:v>321</x:v>
      </x:c>
      <x:c r="H11" s="14" t="n">
        <x:v>321</x:v>
      </x:c>
      <x:c r="I11" s="14" t="n">
        <x:v>147.7</x:v>
      </x:c>
      <x:c r="J11" s="14" t="n">
        <x:v>70.2</x:v>
      </x:c>
      <x:c r="K11" s="14" t="n">
        <x:v>0</x:v>
      </x:c>
      <x:c r="L11" s="14" t="n">
        <x:f>IF(E11="Near 13-14 Oct",H11,G11)</x:f>
        <x:v>321</x:v>
      </x:c>
      <x:c r="M11" s="14" t="n">
        <x:f>IF(E11="Near 13-14 Oct",ROUND(I11*Overview!$B$7,2),I11)</x:f>
        <x:v>147.7</x:v>
      </x:c>
      <x:c r="N11" s="14" t="n">
        <x:f>IF(OR(E11="R1 proxy",E11="Route proxy"),F11,ROUND(SUM(L11:M11,J11:K11),2))</x:f>
        <x:v>538.9</x:v>
      </x:c>
      <x:c r="O11" s="14" t="n">
        <x:f>N11-F11</x:f>
        <x:v>10.230000000000018</x:v>
      </x:c>
      <x:c r="P11" s="14" t="str">
        <x:v>GOOD</x:v>
      </x:c>
      <x:c r="Q11" s="14" t="n">
        <x:f>IF(E11="Near 13-14 Oct",ROUND(L11+I11+J11+K11,2),N11)</x:f>
        <x:v>538.9</x:v>
      </x:c>
      <x:c r="R11" s="14" t="n">
        <x:f>IF(E11="Near 13-14 Oct",ROUND(L11+ROUND(I11*0.90,2)+J11+K11,2),N11)</x:f>
        <x:v>538.9</x:v>
      </x:c>
      <x:c r="S11" s="14" t="n">
        <x:f>N11</x:f>
        <x:v>538.9</x:v>
      </x:c>
      <x:c r="T11" s="14" t="n">
        <x:f>IF(E11="Near 13-14 Oct",ROUND(L11+ROUND(I11*0.70,2)+J11+K11,2),N11)</x:f>
        <x:v>538.9</x:v>
      </x:c>
      <x:c r="U11" t="str">
        <x:v>Original workbook: Cost Model / Hotels, trip 040</x:v>
      </x:c>
    </x:row>
    <x:row r="12">
      <x:c r="A12" t="str">
        <x:v>056</x:v>
      </x:c>
      <x:c r="B12" t="str">
        <x:v>Aston Villa</x:v>
      </x:c>
      <x:c r="C12" t="str">
        <x:v>Galatasaray</x:v>
      </x:c>
      <x:c r="D12" t="str">
        <x:v>2026-11-24</x:v>
      </x:c>
      <x:c r="E12" t="str">
        <x:v>Future observed</x:v>
      </x:c>
      <x:c r="F12" s="14" t="n">
        <x:v>404.34</x:v>
      </x:c>
      <x:c r="G12" s="14" t="n">
        <x:v>227</x:v>
      </x:c>
      <x:c r="H12" s="14" t="n">
        <x:v>227</x:v>
      </x:c>
      <x:c r="I12" s="14" t="n">
        <x:v>79.92</x:v>
      </x:c>
      <x:c r="J12" s="14" t="n">
        <x:v>97.5</x:v>
      </x:c>
      <x:c r="K12" s="14" t="n">
        <x:v>0</x:v>
      </x:c>
      <x:c r="L12" s="14" t="n">
        <x:f>IF(E12="Near 13-14 Oct",H12,G12)</x:f>
        <x:v>227</x:v>
      </x:c>
      <x:c r="M12" s="14" t="n">
        <x:f>IF(E12="Near 13-14 Oct",ROUND(I12*Overview!$B$7,2),I12)</x:f>
        <x:v>79.92</x:v>
      </x:c>
      <x:c r="N12" s="14" t="n">
        <x:f>IF(OR(E12="R1 proxy",E12="Route proxy"),F12,ROUND(SUM(L12:M12,J12:K12),2))</x:f>
        <x:v>404.42</x:v>
      </x:c>
      <x:c r="O12" s="14" t="n">
        <x:f>N12-F12</x:f>
        <x:v>0.08000000000004093</x:v>
      </x:c>
      <x:c r="P12" s="14" t="str">
        <x:v>GOOD</x:v>
      </x:c>
      <x:c r="Q12" s="14" t="n">
        <x:f>IF(E12="Near 13-14 Oct",ROUND(L12+I12+J12+K12,2),N12)</x:f>
        <x:v>404.42</x:v>
      </x:c>
      <x:c r="R12" s="14" t="n">
        <x:f>IF(E12="Near 13-14 Oct",ROUND(L12+ROUND(I12*0.90,2)+J12+K12,2),N12)</x:f>
        <x:v>404.42</x:v>
      </x:c>
      <x:c r="S12" s="14" t="n">
        <x:f>N12</x:f>
        <x:v>404.42</x:v>
      </x:c>
      <x:c r="T12" s="14" t="n">
        <x:f>IF(E12="Near 13-14 Oct",ROUND(L12+ROUND(I12*0.70,2)+J12+K12,2),N12)</x:f>
        <x:v>404.42</x:v>
      </x:c>
      <x:c r="U12" t="str">
        <x:v>Original workbook: Cost Model / Hotels, trip 056</x:v>
      </x:c>
    </x:row>
    <x:row r="13">
      <x:c r="A13" t="str">
        <x:v>123</x:v>
      </x:c>
      <x:c r="B13" t="str">
        <x:v>Aston Villa</x:v>
      </x:c>
      <x:c r="C13" t="str">
        <x:v>Slavia Praha</x:v>
      </x:c>
      <x:c r="D13" t="str">
        <x:v>2027-01-27</x:v>
      </x:c>
      <x:c r="E13" t="str">
        <x:v>Future observed</x:v>
      </x:c>
      <x:c r="F13" s="14" t="n">
        <x:v>406.76</x:v>
      </x:c>
      <x:c r="G13" s="14" t="n">
        <x:v>304</x:v>
      </x:c>
      <x:c r="H13" s="14" t="n">
        <x:v>304</x:v>
      </x:c>
      <x:c r="I13" s="14" t="n">
        <x:v>34.48</x:v>
      </x:c>
      <x:c r="J13" s="14" t="n">
        <x:v>64.35</x:v>
      </x:c>
      <x:c r="K13" s="14" t="n">
        <x:v>0</x:v>
      </x:c>
      <x:c r="L13" s="14" t="n">
        <x:f>IF(E13="Near 13-14 Oct",H13,G13)</x:f>
        <x:v>304</x:v>
      </x:c>
      <x:c r="M13" s="14" t="n">
        <x:f>IF(E13="Near 13-14 Oct",ROUND(I13*Overview!$B$7,2),I13)</x:f>
        <x:v>34.48</x:v>
      </x:c>
      <x:c r="N13" s="14" t="n">
        <x:f>IF(OR(E13="R1 proxy",E13="Route proxy"),F13,ROUND(SUM(L13:M13,J13:K13),2))</x:f>
        <x:v>402.83</x:v>
      </x:c>
      <x:c r="O13" s="14" t="n">
        <x:f>N13-F13</x:f>
        <x:v>-3.930000000000007</x:v>
      </x:c>
      <x:c r="P13" s="14" t="str">
        <x:v>GOOD</x:v>
      </x:c>
      <x:c r="Q13" s="14" t="n">
        <x:f>IF(E13="Near 13-14 Oct",ROUND(L13+I13+J13+K13,2),N13)</x:f>
        <x:v>402.83</x:v>
      </x:c>
      <x:c r="R13" s="14" t="n">
        <x:f>IF(E13="Near 13-14 Oct",ROUND(L13+ROUND(I13*0.90,2)+J13+K13,2),N13)</x:f>
        <x:v>402.83</x:v>
      </x:c>
      <x:c r="S13" s="14" t="n">
        <x:f>N13</x:f>
        <x:v>402.83</x:v>
      </x:c>
      <x:c r="T13" s="14" t="n">
        <x:f>IF(E13="Near 13-14 Oct",ROUND(L13+ROUND(I13*0.70,2)+J13+K13,2),N13)</x:f>
        <x:v>402.83</x:v>
      </x:c>
      <x:c r="U13" t="str">
        <x:v>Original workbook: Cost Model / Hotels, trip 123</x:v>
      </x:c>
    </x:row>
    <x:row r="14">
      <x:c r="A14" t="str">
        <x:v>R1-009</x:v>
      </x:c>
      <x:c r="B14" t="str">
        <x:v>Atlético Madrid</x:v>
      </x:c>
      <x:c r="C14" t="str">
        <x:v>Liverpool</x:v>
      </x:c>
      <x:c r="D14" t="str">
        <x:v>2026-09-09</x:v>
      </x:c>
      <x:c r="E14" t="str">
        <x:v>R1 proxy</x:v>
      </x:c>
      <x:c r="F14" s="14" t="n">
        <x:v>337.19</x:v>
      </x:c>
      <x:c r="G14" s="14" t="n">
        <x:v>94</x:v>
      </x:c>
      <x:c r="H14" s="14" t="n">
        <x:v>94</x:v>
      </x:c>
      <x:c r="I14" s="14" t="n">
        <x:v>100.19</x:v>
      </x:c>
      <x:c r="J14" s="14" t="n">
        <x:v>96.85</x:v>
      </x:c>
      <x:c r="K14" s="14" t="n">
        <x:v>46.15</x:v>
      </x:c>
      <x:c r="L14" s="14" t="n">
        <x:f>IF(E14="Near 13-14 Oct",H14,G14)</x:f>
        <x:v>94</x:v>
      </x:c>
      <x:c r="M14" s="14" t="n">
        <x:f>IF(E14="Near 13-14 Oct",ROUND(I14*Overview!$B$7,2),I14)</x:f>
        <x:v>100.19</x:v>
      </x:c>
      <x:c r="N14" s="14" t="n">
        <x:f>IF(OR(E14="R1 proxy",E14="Route proxy"),F14,ROUND(SUM(L14:M14,J14:K14),2))</x:f>
        <x:v>337.19</x:v>
      </x:c>
      <x:c r="O14" s="14" t="n">
        <x:f>N14-F14</x:f>
        <x:v>0</x:v>
      </x:c>
      <x:c r="P14" s="14" t="str">
        <x:v>GOOD</x:v>
      </x:c>
      <x:c r="Q14" s="14" t="n">
        <x:f>IF(E14="Near 13-14 Oct",ROUND(L14+I14+J14+K14,2),N14)</x:f>
        <x:v>337.19</x:v>
      </x:c>
      <x:c r="R14" s="14" t="n">
        <x:f>IF(E14="Near 13-14 Oct",ROUND(L14+ROUND(I14*0.90,2)+J14+K14,2),N14)</x:f>
        <x:v>337.19</x:v>
      </x:c>
      <x:c r="S14" s="14" t="n">
        <x:f>N14</x:f>
        <x:v>337.19</x:v>
      </x:c>
      <x:c r="T14" s="14" t="n">
        <x:f>IF(E14="Near 13-14 Oct",ROUND(L14+ROUND(I14*0.70,2)+J14+K14,2),N14)</x:f>
        <x:v>337.19</x:v>
      </x:c>
      <x:c r="U14" t="str">
        <x:v>Historical R1 historical proxy</x:v>
      </x:c>
    </x:row>
    <x:row r="15">
      <x:c r="A15" t="str">
        <x:v>027</x:v>
      </x:c>
      <x:c r="B15" t="str">
        <x:v>Atlético Madrid</x:v>
      </x:c>
      <x:c r="C15" t="str">
        <x:v>Stuttgart</x:v>
      </x:c>
      <x:c r="D15" t="str">
        <x:v>2026-10-20</x:v>
      </x:c>
      <x:c r="E15" t="str">
        <x:v>Future observed</x:v>
      </x:c>
      <x:c r="F15" s="14" t="n">
        <x:v>580.84</x:v>
      </x:c>
      <x:c r="G15" s="14" t="n">
        <x:v>477</x:v>
      </x:c>
      <x:c r="H15" s="14" t="n">
        <x:v>477</x:v>
      </x:c>
      <x:c r="I15" s="14" t="n">
        <x:v>68.27</x:v>
      </x:c>
      <x:c r="J15" s="14" t="n">
        <x:v>86.45</x:v>
      </x:c>
      <x:c r="K15" s="14" t="n">
        <x:v>0</x:v>
      </x:c>
      <x:c r="L15" s="14" t="n">
        <x:f>IF(E15="Near 13-14 Oct",H15,G15)</x:f>
        <x:v>477</x:v>
      </x:c>
      <x:c r="M15" s="14" t="n">
        <x:f>IF(E15="Near 13-14 Oct",ROUND(I15*Overview!$B$7,2),I15)</x:f>
        <x:v>68.27</x:v>
      </x:c>
      <x:c r="N15" s="14" t="n">
        <x:f>IF(OR(E15="R1 proxy",E15="Route proxy"),F15,ROUND(SUM(L15:M15,J15:K15),2))</x:f>
        <x:v>631.72</x:v>
      </x:c>
      <x:c r="O15" s="14" t="n">
        <x:f>N15-F15</x:f>
        <x:v>50.879999999999995</x:v>
      </x:c>
      <x:c r="P15" s="14" t="str">
        <x:v>GOOD</x:v>
      </x:c>
      <x:c r="Q15" s="14" t="n">
        <x:f>IF(E15="Near 13-14 Oct",ROUND(L15+I15+J15+K15,2),N15)</x:f>
        <x:v>631.72</x:v>
      </x:c>
      <x:c r="R15" s="14" t="n">
        <x:f>IF(E15="Near 13-14 Oct",ROUND(L15+ROUND(I15*0.90,2)+J15+K15,2),N15)</x:f>
        <x:v>631.72</x:v>
      </x:c>
      <x:c r="S15" s="14" t="n">
        <x:f>N15</x:f>
        <x:v>631.72</x:v>
      </x:c>
      <x:c r="T15" s="14" t="n">
        <x:f>IF(E15="Near 13-14 Oct",ROUND(L15+ROUND(I15*0.70,2)+J15+K15,2),N15)</x:f>
        <x:v>631.72</x:v>
      </x:c>
      <x:c r="U15" t="str">
        <x:v>Original workbook: Cost Model / Hotels, trip 027</x:v>
      </x:c>
    </x:row>
    <x:row r="16">
      <x:c r="A16" t="str">
        <x:v>088</x:v>
      </x:c>
      <x:c r="B16" t="str">
        <x:v>Atlético Madrid</x:v>
      </x:c>
      <x:c r="C16" t="str">
        <x:v>PSV</x:v>
      </x:c>
      <x:c r="D16" t="str">
        <x:v>2026-12-09</x:v>
      </x:c>
      <x:c r="E16" t="str">
        <x:v>Future observed</x:v>
      </x:c>
      <x:c r="F16" s="14" t="n">
        <x:v>553.4</x:v>
      </x:c>
      <x:c r="G16" s="14" t="n">
        <x:v>298</x:v>
      </x:c>
      <x:c r="H16" s="14" t="n">
        <x:v>298</x:v>
      </x:c>
      <x:c r="I16" s="14" t="n">
        <x:v>106.06</x:v>
      </x:c>
      <x:c r="J16" s="14" t="n">
        <x:v>95.55</x:v>
      </x:c>
      <x:c r="K16" s="14" t="n">
        <x:v>52.8</x:v>
      </x:c>
      <x:c r="L16" s="14" t="n">
        <x:f>IF(E16="Near 13-14 Oct",H16,G16)</x:f>
        <x:v>298</x:v>
      </x:c>
      <x:c r="M16" s="14" t="n">
        <x:f>IF(E16="Near 13-14 Oct",ROUND(I16*Overview!$B$7,2),I16)</x:f>
        <x:v>106.06</x:v>
      </x:c>
      <x:c r="N16" s="14" t="n">
        <x:f>IF(OR(E16="R1 proxy",E16="Route proxy"),F16,ROUND(SUM(L16:M16,J16:K16),2))</x:f>
        <x:v>552.41</x:v>
      </x:c>
      <x:c r="O16" s="14" t="n">
        <x:f>N16-F16</x:f>
        <x:v>-0.9900000000000091</x:v>
      </x:c>
      <x:c r="P16" s="14" t="str">
        <x:v>GOOD</x:v>
      </x:c>
      <x:c r="Q16" s="14" t="n">
        <x:f>IF(E16="Near 13-14 Oct",ROUND(L16+I16+J16+K16,2),N16)</x:f>
        <x:v>552.41</x:v>
      </x:c>
      <x:c r="R16" s="14" t="n">
        <x:f>IF(E16="Near 13-14 Oct",ROUND(L16+ROUND(I16*0.90,2)+J16+K16,2),N16)</x:f>
        <x:v>552.41</x:v>
      </x:c>
      <x:c r="S16" s="14" t="n">
        <x:f>N16</x:f>
        <x:v>552.41</x:v>
      </x:c>
      <x:c r="T16" s="14" t="n">
        <x:f>IF(E16="Near 13-14 Oct",ROUND(L16+ROUND(I16*0.70,2)+J16+K16,2),N16)</x:f>
        <x:v>552.41</x:v>
      </x:c>
      <x:c r="U16" t="str">
        <x:v>Original workbook: Cost Model / Hotels, trip 088</x:v>
      </x:c>
    </x:row>
    <x:row r="17">
      <x:c r="A17" t="str">
        <x:v>091</x:v>
      </x:c>
      <x:c r="B17" t="str">
        <x:v>Atlético Madrid</x:v>
      </x:c>
      <x:c r="C17" t="str">
        <x:v>Bodø/Glimt</x:v>
      </x:c>
      <x:c r="D17" t="str">
        <x:v>2027-01-19</x:v>
      </x:c>
      <x:c r="E17" t="str">
        <x:v>Future observed</x:v>
      </x:c>
      <x:c r="F17" s="14" t="n">
        <x:v>942.82</x:v>
      </x:c>
      <x:c r="G17" s="14" t="n">
        <x:v>459</x:v>
      </x:c>
      <x:c r="H17" s="14" t="n">
        <x:v>459</x:v>
      </x:c>
      <x:c r="I17" s="14" t="n">
        <x:v>280</x:v>
      </x:c>
      <x:c r="J17" s="14" t="n">
        <x:v>214.5</x:v>
      </x:c>
      <x:c r="K17" s="14" t="n">
        <x:v>0</x:v>
      </x:c>
      <x:c r="L17" s="14" t="n">
        <x:f>IF(E17="Near 13-14 Oct",H17,G17)</x:f>
        <x:v>459</x:v>
      </x:c>
      <x:c r="M17" s="14" t="n">
        <x:f>IF(E17="Near 13-14 Oct",ROUND(I17*Overview!$B$7,2),I17)</x:f>
        <x:v>280</x:v>
      </x:c>
      <x:c r="N17" s="14" t="n">
        <x:f>IF(OR(E17="R1 proxy",E17="Route proxy"),F17,ROUND(SUM(L17:M17,J17:K17),2))</x:f>
        <x:v>953.5</x:v>
      </x:c>
      <x:c r="O17" s="14" t="n">
        <x:f>N17-F17</x:f>
        <x:v>10.67999999999995</x:v>
      </x:c>
      <x:c r="P17" s="14" t="str">
        <x:v>LIMITED</x:v>
      </x:c>
      <x:c r="Q17" s="14" t="n">
        <x:f>IF(E17="Near 13-14 Oct",ROUND(L17+I17+J17+K17,2),N17)</x:f>
        <x:v>953.5</x:v>
      </x:c>
      <x:c r="R17" s="14" t="n">
        <x:f>IF(E17="Near 13-14 Oct",ROUND(L17+ROUND(I17*0.90,2)+J17+K17,2),N17)</x:f>
        <x:v>953.5</x:v>
      </x:c>
      <x:c r="S17" s="14" t="n">
        <x:f>N17</x:f>
        <x:v>953.5</x:v>
      </x:c>
      <x:c r="T17" s="14" t="n">
        <x:f>IF(E17="Near 13-14 Oct",ROUND(L17+ROUND(I17*0.70,2)+J17+K17,2),N17)</x:f>
        <x:v>953.5</x:v>
      </x:c>
      <x:c r="U17" t="str">
        <x:v>Original workbook: Cost Model / Hotels, trip 091</x:v>
      </x:c>
    </x:row>
    <x:row r="18">
      <x:c r="A18" t="str">
        <x:v>006</x:v>
      </x:c>
      <x:c r="B18" t="str">
        <x:v>Barcelona</x:v>
      </x:c>
      <x:c r="C18" t="str">
        <x:v>Galatasaray</x:v>
      </x:c>
      <x:c r="D18" t="str">
        <x:v>2026-10-13</x:v>
      </x:c>
      <x:c r="E18" t="str">
        <x:v>Near 13-14 Oct</x:v>
      </x:c>
      <x:c r="F18" s="14" t="n">
        <x:v>884.73</x:v>
      </x:c>
      <x:c r="G18" s="14" t="n">
        <x:v>1037.5</x:v>
      </x:c>
      <x:c r="H18" s="14" t="n">
        <x:v>794.07</x:v>
      </x:c>
      <x:c r="I18" s="14" t="n">
        <x:v>35.52</x:v>
      </x:c>
      <x:c r="J18" s="14" t="n">
        <x:v>48.75</x:v>
      </x:c>
      <x:c r="K18" s="14" t="n">
        <x:v>0</x:v>
      </x:c>
      <x:c r="L18" s="14" t="n">
        <x:f>IF(E18="Near 13-14 Oct",H18,G18)</x:f>
        <x:v>794.07</x:v>
      </x:c>
      <x:c r="M18" s="14" t="n">
        <x:f>IF(E18="Near 13-14 Oct",ROUND(I18*Overview!$B$7,2),I18)</x:f>
        <x:v>28.42</x:v>
      </x:c>
      <x:c r="N18" s="14" t="n">
        <x:f>IF(OR(E18="R1 proxy",E18="Route proxy"),F18,ROUND(SUM(L18:M18,J18:K18),2))</x:f>
        <x:v>871.24</x:v>
      </x:c>
      <x:c r="O18" s="14" t="n">
        <x:f>N18-F18</x:f>
        <x:v>-13.490000000000009</x:v>
      </x:c>
      <x:c r="P18" s="14" t="str">
        <x:v>GOOD</x:v>
      </x:c>
      <x:c r="Q18" s="14" t="n">
        <x:f>IF(E18="Near 13-14 Oct",ROUND(L18+I18+J18+K18,2),N18)</x:f>
        <x:v>878.34</x:v>
      </x:c>
      <x:c r="R18" s="14" t="n">
        <x:f>IF(E18="Near 13-14 Oct",ROUND(L18+ROUND(I18*0.90,2)+J18+K18,2),N18)</x:f>
        <x:v>874.79</x:v>
      </x:c>
      <x:c r="S18" s="14" t="n">
        <x:f>N18</x:f>
        <x:v>871.24</x:v>
      </x:c>
      <x:c r="T18" s="14" t="n">
        <x:f>IF(E18="Near 13-14 Oct",ROUND(L18+ROUND(I18*0.70,2)+J18+K18,2),N18)</x:f>
        <x:v>867.68</x:v>
      </x:c>
      <x:c r="U18" t="str">
        <x:v>Original workbook: Cost Model / Hotels, trip 006</x:v>
      </x:c>
    </x:row>
    <x:row r="19">
      <x:c r="A19" t="str">
        <x:v>025</x:v>
      </x:c>
      <x:c r="B19" t="str">
        <x:v>Barcelona</x:v>
      </x:c>
      <x:c r="C19" t="str">
        <x:v>Paris Saint-Germain</x:v>
      </x:c>
      <x:c r="D19" t="str">
        <x:v>2026-10-20</x:v>
      </x:c>
      <x:c r="E19" t="str">
        <x:v>Future observed</x:v>
      </x:c>
      <x:c r="F19" s="14" t="n">
        <x:v>660.81</x:v>
      </x:c>
      <x:c r="G19" s="14" t="n">
        <x:v>338</x:v>
      </x:c>
      <x:c r="H19" s="14" t="n">
        <x:v>338</x:v>
      </x:c>
      <x:c r="I19" s="14" t="n">
        <x:v>242.5</x:v>
      </x:c>
      <x:c r="J19" s="14" t="n">
        <x:v>85.15</x:v>
      </x:c>
      <x:c r="K19" s="14" t="n">
        <x:v>0</x:v>
      </x:c>
      <x:c r="L19" s="14" t="n">
        <x:f>IF(E19="Near 13-14 Oct",H19,G19)</x:f>
        <x:v>338</x:v>
      </x:c>
      <x:c r="M19" s="14" t="n">
        <x:f>IF(E19="Near 13-14 Oct",ROUND(I19*Overview!$B$7,2),I19)</x:f>
        <x:v>242.5</x:v>
      </x:c>
      <x:c r="N19" s="14" t="n">
        <x:f>IF(OR(E19="R1 proxy",E19="Route proxy"),F19,ROUND(SUM(L19:M19,J19:K19),2))</x:f>
        <x:v>665.65</x:v>
      </x:c>
      <x:c r="O19" s="14" t="n">
        <x:f>N19-F19</x:f>
        <x:v>4.840000000000032</x:v>
      </x:c>
      <x:c r="P19" s="14" t="str">
        <x:v>GOOD</x:v>
      </x:c>
      <x:c r="Q19" s="14" t="n">
        <x:f>IF(E19="Near 13-14 Oct",ROUND(L19+I19+J19+K19,2),N19)</x:f>
        <x:v>665.65</x:v>
      </x:c>
      <x:c r="R19" s="14" t="n">
        <x:f>IF(E19="Near 13-14 Oct",ROUND(L19+ROUND(I19*0.90,2)+J19+K19,2),N19)</x:f>
        <x:v>665.65</x:v>
      </x:c>
      <x:c r="S19" s="14" t="n">
        <x:f>N19</x:f>
        <x:v>665.65</x:v>
      </x:c>
      <x:c r="T19" s="14" t="n">
        <x:f>IF(E19="Near 13-14 Oct",ROUND(L19+ROUND(I19*0.70,2)+J19+K19,2),N19)</x:f>
        <x:v>665.65</x:v>
      </x:c>
      <x:c r="U19" t="str">
        <x:v>Original workbook: Cost Model / Hotels, trip 025</x:v>
      </x:c>
    </x:row>
    <x:row r="20">
      <x:c r="A20" t="str">
        <x:v>064</x:v>
      </x:c>
      <x:c r="B20" t="str">
        <x:v>Barcelona</x:v>
      </x:c>
      <x:c r="C20" t="str">
        <x:v>Sabah</x:v>
      </x:c>
      <x:c r="D20" t="str">
        <x:v>2026-11-25</x:v>
      </x:c>
      <x:c r="E20" t="str">
        <x:v>Future observed</x:v>
      </x:c>
      <x:c r="F20" s="14" t="n">
        <x:v>865.85</x:v>
      </x:c>
      <x:c r="G20" s="14" t="n">
        <x:v>608</x:v>
      </x:c>
      <x:c r="H20" s="14" t="n">
        <x:v>608</x:v>
      </x:c>
      <x:c r="I20" s="14" t="n">
        <x:v>70.8</x:v>
      </x:c>
      <x:c r="J20" s="14" t="n">
        <x:v>182</x:v>
      </x:c>
      <x:c r="K20" s="14" t="n">
        <x:v>0</x:v>
      </x:c>
      <x:c r="L20" s="14" t="n">
        <x:f>IF(E20="Near 13-14 Oct",H20,G20)</x:f>
        <x:v>608</x:v>
      </x:c>
      <x:c r="M20" s="14" t="n">
        <x:f>IF(E20="Near 13-14 Oct",ROUND(I20*Overview!$B$7,2),I20)</x:f>
        <x:v>70.8</x:v>
      </x:c>
      <x:c r="N20" s="14" t="n">
        <x:f>IF(OR(E20="R1 proxy",E20="Route proxy"),F20,ROUND(SUM(L20:M20,J20:K20),2))</x:f>
        <x:v>860.8</x:v>
      </x:c>
      <x:c r="O20" s="14" t="n">
        <x:f>N20-F20</x:f>
        <x:v>-5.050000000000068</x:v>
      </x:c>
      <x:c r="P20" s="14" t="str">
        <x:v>GOOD</x:v>
      </x:c>
      <x:c r="Q20" s="14" t="n">
        <x:f>IF(E20="Near 13-14 Oct",ROUND(L20+I20+J20+K20,2),N20)</x:f>
        <x:v>860.8</x:v>
      </x:c>
      <x:c r="R20" s="14" t="n">
        <x:f>IF(E20="Near 13-14 Oct",ROUND(L20+ROUND(I20*0.90,2)+J20+K20,2),N20)</x:f>
        <x:v>860.8</x:v>
      </x:c>
      <x:c r="S20" s="14" t="n">
        <x:f>N20</x:f>
        <x:v>860.8</x:v>
      </x:c>
      <x:c r="T20" s="14" t="n">
        <x:f>IF(E20="Near 13-14 Oct",ROUND(L20+ROUND(I20*0.70,2)+J20+K20,2),N20)</x:f>
        <x:v>860.8</x:v>
      </x:c>
      <x:c r="U20" t="str">
        <x:v>Original workbook: Cost Model / Hotels, trip 064</x:v>
      </x:c>
    </x:row>
    <x:row r="21">
      <x:c r="A21" t="str">
        <x:v>107</x:v>
      </x:c>
      <x:c r="B21" t="str">
        <x:v>Barcelona</x:v>
      </x:c>
      <x:c r="C21" t="str">
        <x:v>Sporting CP</x:v>
      </x:c>
      <x:c r="D21" t="str">
        <x:v>2027-01-20</x:v>
      </x:c>
      <x:c r="E21" t="str">
        <x:v>Future observed</x:v>
      </x:c>
      <x:c r="F21" s="14" t="n">
        <x:v>291.05</x:v>
      </x:c>
      <x:c r="G21" s="14" t="n">
        <x:v>163</x:v>
      </x:c>
      <x:c r="H21" s="14" t="n">
        <x:v>163</x:v>
      </x:c>
      <x:c r="I21" s="14" t="n">
        <x:v>63.36</x:v>
      </x:c>
      <x:c r="J21" s="14" t="n">
        <x:v>65.65</x:v>
      </x:c>
      <x:c r="K21" s="14" t="n">
        <x:v>0</x:v>
      </x:c>
      <x:c r="L21" s="14" t="n">
        <x:f>IF(E21="Near 13-14 Oct",H21,G21)</x:f>
        <x:v>163</x:v>
      </x:c>
      <x:c r="M21" s="14" t="n">
        <x:f>IF(E21="Near 13-14 Oct",ROUND(I21*Overview!$B$7,2),I21)</x:f>
        <x:v>63.36</x:v>
      </x:c>
      <x:c r="N21" s="14" t="n">
        <x:f>IF(OR(E21="R1 proxy",E21="Route proxy"),F21,ROUND(SUM(L21:M21,J21:K21),2))</x:f>
        <x:v>292.01</x:v>
      </x:c>
      <x:c r="O21" s="14" t="n">
        <x:f>N21-F21</x:f>
        <x:v>0.9599999999999795</x:v>
      </x:c>
      <x:c r="P21" s="14" t="str">
        <x:v>GOOD</x:v>
      </x:c>
      <x:c r="Q21" s="14" t="n">
        <x:f>IF(E21="Near 13-14 Oct",ROUND(L21+I21+J21+K21,2),N21)</x:f>
        <x:v>292.01</x:v>
      </x:c>
      <x:c r="R21" s="14" t="n">
        <x:f>IF(E21="Near 13-14 Oct",ROUND(L21+ROUND(I21*0.90,2)+J21+K21,2),N21)</x:f>
        <x:v>292.01</x:v>
      </x:c>
      <x:c r="S21" s="14" t="n">
        <x:f>N21</x:f>
        <x:v>292.01</x:v>
      </x:c>
      <x:c r="T21" s="14" t="n">
        <x:f>IF(E21="Near 13-14 Oct",ROUND(L21+ROUND(I21*0.70,2)+J21+K21,2),N21)</x:f>
        <x:v>292.01</x:v>
      </x:c>
      <x:c r="U21" t="str">
        <x:v>Original workbook: Cost Model / Hotels, trip 107</x:v>
      </x:c>
    </x:row>
    <x:row r="22">
      <x:c r="A22" t="str">
        <x:v>008</x:v>
      </x:c>
      <x:c r="B22" t="str">
        <x:v>Bayern München</x:v>
      </x:c>
      <x:c r="C22" t="str">
        <x:v>Viking</x:v>
      </x:c>
      <x:c r="D22" t="str">
        <x:v>2026-10-13</x:v>
      </x:c>
      <x:c r="E22" t="str">
        <x:v>Near 13-14 Oct</x:v>
      </x:c>
      <x:c r="F22" s="14" t="n">
        <x:v>1136.94</x:v>
      </x:c>
      <x:c r="G22" s="14" t="n">
        <x:v>740</x:v>
      </x:c>
      <x:c r="H22" s="14" t="n">
        <x:v>566.37</x:v>
      </x:c>
      <x:c r="I22" s="14" t="n">
        <x:v>382.12</x:v>
      </x:c>
      <x:c r="J22" s="14" t="n">
        <x:v>107.25</x:v>
      </x:c>
      <x:c r="K22" s="14" t="n">
        <x:v>12.44</x:v>
      </x:c>
      <x:c r="L22" s="14" t="n">
        <x:f>IF(E22="Near 13-14 Oct",H22,G22)</x:f>
        <x:v>566.37</x:v>
      </x:c>
      <x:c r="M22" s="14" t="n">
        <x:f>IF(E22="Near 13-14 Oct",ROUND(I22*Overview!$B$7,2),I22)</x:f>
        <x:v>305.7</x:v>
      </x:c>
      <x:c r="N22" s="14" t="n">
        <x:f>IF(OR(E22="R1 proxy",E22="Route proxy"),F22,ROUND(SUM(L22:M22,J22:K22),2))</x:f>
        <x:v>991.76</x:v>
      </x:c>
      <x:c r="O22" s="14" t="n">
        <x:f>N22-F22</x:f>
        <x:v>-145.18000000000006</x:v>
      </x:c>
      <x:c r="P22" s="14" t="str">
        <x:v>LIMITED</x:v>
      </x:c>
      <x:c r="Q22" s="14" t="n">
        <x:f>IF(E22="Near 13-14 Oct",ROUND(L22+I22+J22+K22,2),N22)</x:f>
        <x:v>1068.18</x:v>
      </x:c>
      <x:c r="R22" s="14" t="n">
        <x:f>IF(E22="Near 13-14 Oct",ROUND(L22+ROUND(I22*0.90,2)+J22+K22,2),N22)</x:f>
        <x:v>1029.97</x:v>
      </x:c>
      <x:c r="S22" s="14" t="n">
        <x:f>N22</x:f>
        <x:v>991.76</x:v>
      </x:c>
      <x:c r="T22" s="14" t="n">
        <x:f>IF(E22="Near 13-14 Oct",ROUND(L22+ROUND(I22*0.70,2)+J22+K22,2),N22)</x:f>
        <x:v>953.54</x:v>
      </x:c>
      <x:c r="U22" t="str">
        <x:v>Original workbook: Cost Model / Hotels, trip 008</x:v>
      </x:c>
    </x:row>
    <x:row r="23">
      <x:c r="A23" t="str">
        <x:v>039</x:v>
      </x:c>
      <x:c r="B23" t="str">
        <x:v>Bayern München</x:v>
      </x:c>
      <x:c r="C23" t="str">
        <x:v>Atlético Madrid</x:v>
      </x:c>
      <x:c r="D23" t="str">
        <x:v>2026-11-03</x:v>
      </x:c>
      <x:c r="E23" t="str">
        <x:v>Future observed</x:v>
      </x:c>
      <x:c r="F23" s="14" t="n">
        <x:v>735.01</x:v>
      </x:c>
      <x:c r="G23" s="14" t="n">
        <x:v>557</x:v>
      </x:c>
      <x:c r="H23" s="14" t="n">
        <x:v>557</x:v>
      </x:c>
      <x:c r="I23" s="14" t="n">
        <x:v>129.8</x:v>
      </x:c>
      <x:c r="J23" s="14" t="n">
        <x:v>70.2</x:v>
      </x:c>
      <x:c r="K23" s="14" t="n">
        <x:v>0</x:v>
      </x:c>
      <x:c r="L23" s="14" t="n">
        <x:f>IF(E23="Near 13-14 Oct",H23,G23)</x:f>
        <x:v>557</x:v>
      </x:c>
      <x:c r="M23" s="14" t="n">
        <x:f>IF(E23="Near 13-14 Oct",ROUND(I23*Overview!$B$7,2),I23)</x:f>
        <x:v>129.8</x:v>
      </x:c>
      <x:c r="N23" s="14" t="n">
        <x:f>IF(OR(E23="R1 proxy",E23="Route proxy"),F23,ROUND(SUM(L23:M23,J23:K23),2))</x:f>
        <x:v>757</x:v>
      </x:c>
      <x:c r="O23" s="14" t="n">
        <x:f>N23-F23</x:f>
        <x:v>21.99000000000001</x:v>
      </x:c>
      <x:c r="P23" s="14" t="str">
        <x:v>GOOD</x:v>
      </x:c>
      <x:c r="Q23" s="14" t="n">
        <x:f>IF(E23="Near 13-14 Oct",ROUND(L23+I23+J23+K23,2),N23)</x:f>
        <x:v>757</x:v>
      </x:c>
      <x:c r="R23" s="14" t="n">
        <x:f>IF(E23="Near 13-14 Oct",ROUND(L23+ROUND(I23*0.90,2)+J23+K23,2),N23)</x:f>
        <x:v>757</x:v>
      </x:c>
      <x:c r="S23" s="14" t="n">
        <x:f>N23</x:f>
        <x:v>757</x:v>
      </x:c>
      <x:c r="T23" s="14" t="n">
        <x:f>IF(E23="Near 13-14 Oct",ROUND(L23+ROUND(I23*0.70,2)+J23+K23,2),N23)</x:f>
        <x:v>757</x:v>
      </x:c>
      <x:c r="U23" t="str">
        <x:v>Original workbook: Cost Model / Hotels, trip 039</x:v>
      </x:c>
    </x:row>
    <x:row r="24">
      <x:c r="A24" t="str">
        <x:v>070</x:v>
      </x:c>
      <x:c r="B24" t="str">
        <x:v>Bayern München</x:v>
      </x:c>
      <x:c r="C24" t="str">
        <x:v>Lille</x:v>
      </x:c>
      <x:c r="D24" t="str">
        <x:v>2026-11-25</x:v>
      </x:c>
      <x:c r="E24" t="str">
        <x:v>Future observed</x:v>
      </x:c>
      <x:c r="F24" s="14" t="n">
        <x:v>456.12</x:v>
      </x:c>
      <x:c r="G24" s="14" t="n">
        <x:v>239</x:v>
      </x:c>
      <x:c r="H24" s="14" t="n">
        <x:v>239</x:v>
      </x:c>
      <x:c r="I24" s="14" t="n">
        <x:v>94.4</x:v>
      </x:c>
      <x:c r="J24" s="14" t="n">
        <x:v>85.15</x:v>
      </x:c>
      <x:c r="K24" s="14" t="n">
        <x:v>38</x:v>
      </x:c>
      <x:c r="L24" s="14" t="n">
        <x:f>IF(E24="Near 13-14 Oct",H24,G24)</x:f>
        <x:v>239</x:v>
      </x:c>
      <x:c r="M24" s="14" t="n">
        <x:f>IF(E24="Near 13-14 Oct",ROUND(I24*Overview!$B$7,2),I24)</x:f>
        <x:v>94.4</x:v>
      </x:c>
      <x:c r="N24" s="14" t="n">
        <x:f>IF(OR(E24="R1 proxy",E24="Route proxy"),F24,ROUND(SUM(L24:M24,J24:K24),2))</x:f>
        <x:v>456.55</x:v>
      </x:c>
      <x:c r="O24" s="14" t="n">
        <x:f>N24-F24</x:f>
        <x:v>0.4300000000000068</x:v>
      </x:c>
      <x:c r="P24" s="14" t="str">
        <x:v>GOOD</x:v>
      </x:c>
      <x:c r="Q24" s="14" t="n">
        <x:f>IF(E24="Near 13-14 Oct",ROUND(L24+I24+J24+K24,2),N24)</x:f>
        <x:v>456.55</x:v>
      </x:c>
      <x:c r="R24" s="14" t="n">
        <x:f>IF(E24="Near 13-14 Oct",ROUND(L24+ROUND(I24*0.90,2)+J24+K24,2),N24)</x:f>
        <x:v>456.55</x:v>
      </x:c>
      <x:c r="S24" s="14" t="n">
        <x:f>N24</x:f>
        <x:v>456.55</x:v>
      </x:c>
      <x:c r="T24" s="14" t="n">
        <x:f>IF(E24="Near 13-14 Oct",ROUND(L24+ROUND(I24*0.70,2)+J24+K24,2),N24)</x:f>
        <x:v>456.55</x:v>
      </x:c>
      <x:c r="U24" t="str">
        <x:v>Original workbook: Cost Model / Hotels, trip 070</x:v>
      </x:c>
    </x:row>
    <x:row r="25">
      <x:c r="A25" t="str">
        <x:v>103</x:v>
      </x:c>
      <x:c r="B25" t="str">
        <x:v>Bayern München</x:v>
      </x:c>
      <x:c r="C25" t="str">
        <x:v>Manchester United</x:v>
      </x:c>
      <x:c r="D25" t="str">
        <x:v>2027-01-20</x:v>
      </x:c>
      <x:c r="E25" t="str">
        <x:v>Future observed</x:v>
      </x:c>
      <x:c r="F25" s="14" t="n">
        <x:v>568.61</x:v>
      </x:c>
      <x:c r="G25" s="14" t="n">
        <x:v>392</x:v>
      </x:c>
      <x:c r="H25" s="14" t="n">
        <x:v>392</x:v>
      </x:c>
      <x:c r="I25" s="14" t="n">
        <x:v>73.2</x:v>
      </x:c>
      <x:c r="J25" s="14" t="n">
        <x:v>96.85</x:v>
      </x:c>
      <x:c r="K25" s="14" t="n">
        <x:v>0</x:v>
      </x:c>
      <x:c r="L25" s="14" t="n">
        <x:f>IF(E25="Near 13-14 Oct",H25,G25)</x:f>
        <x:v>392</x:v>
      </x:c>
      <x:c r="M25" s="14" t="n">
        <x:f>IF(E25="Near 13-14 Oct",ROUND(I25*Overview!$B$7,2),I25)</x:f>
        <x:v>73.2</x:v>
      </x:c>
      <x:c r="N25" s="14" t="n">
        <x:f>IF(OR(E25="R1 proxy",E25="Route proxy"),F25,ROUND(SUM(L25:M25,J25:K25),2))</x:f>
        <x:v>562.05</x:v>
      </x:c>
      <x:c r="O25" s="14" t="n">
        <x:f>N25-F25</x:f>
        <x:v>-6.560000000000059</x:v>
      </x:c>
      <x:c r="P25" s="14" t="str">
        <x:v>GOOD</x:v>
      </x:c>
      <x:c r="Q25" s="14" t="n">
        <x:f>IF(E25="Near 13-14 Oct",ROUND(L25+I25+J25+K25,2),N25)</x:f>
        <x:v>562.05</x:v>
      </x:c>
      <x:c r="R25" s="14" t="n">
        <x:f>IF(E25="Near 13-14 Oct",ROUND(L25+ROUND(I25*0.90,2)+J25+K25,2),N25)</x:f>
        <x:v>562.05</x:v>
      </x:c>
      <x:c r="S25" s="14" t="n">
        <x:f>N25</x:f>
        <x:v>562.05</x:v>
      </x:c>
      <x:c r="T25" s="14" t="n">
        <x:f>IF(E25="Near 13-14 Oct",ROUND(L25+ROUND(I25*0.70,2)+J25+K25,2),N25)</x:f>
        <x:v>562.05</x:v>
      </x:c>
      <x:c r="U25" t="str">
        <x:v>Original workbook: Cost Model / Hotels, trip 103</x:v>
      </x:c>
    </x:row>
    <x:row r="26">
      <x:c r="A26" t="str">
        <x:v>R1-016</x:v>
      </x:c>
      <x:c r="B26" t="str">
        <x:v>Bodø/Glimt</x:v>
      </x:c>
      <x:c r="C26" t="str">
        <x:v>Bayern München</x:v>
      </x:c>
      <x:c r="D26" t="str">
        <x:v>2026-09-10</x:v>
      </x:c>
      <x:c r="E26" t="str">
        <x:v>R1 proxy</x:v>
      </x:c>
      <x:c r="F26" s="14" t="n">
        <x:v>662.84</x:v>
      </x:c>
      <x:c r="G26" s="14" t="n">
        <x:v>387</x:v>
      </x:c>
      <x:c r="H26" s="14" t="n">
        <x:v>387</x:v>
      </x:c>
      <x:c r="I26" s="14" t="n">
        <x:v>189.39</x:v>
      </x:c>
      <x:c r="J26" s="14" t="n">
        <x:v>86.45</x:v>
      </x:c>
      <x:c r="K26" s="14" t="n">
        <x:v>0</x:v>
      </x:c>
      <x:c r="L26" s="14" t="n">
        <x:f>IF(E26="Near 13-14 Oct",H26,G26)</x:f>
        <x:v>387</x:v>
      </x:c>
      <x:c r="M26" s="14" t="n">
        <x:f>IF(E26="Near 13-14 Oct",ROUND(I26*Overview!$B$7,2),I26)</x:f>
        <x:v>189.39</x:v>
      </x:c>
      <x:c r="N26" s="14" t="n">
        <x:f>IF(OR(E26="R1 proxy",E26="Route proxy"),F26,ROUND(SUM(L26:M26,J26:K26),2))</x:f>
        <x:v>662.84</x:v>
      </x:c>
      <x:c r="O26" s="14" t="n">
        <x:f>N26-F26</x:f>
        <x:v>0</x:v>
      </x:c>
      <x:c r="P26" s="14" t="str">
        <x:v>GOOD</x:v>
      </x:c>
      <x:c r="Q26" s="14" t="n">
        <x:f>IF(E26="Near 13-14 Oct",ROUND(L26+I26+J26+K26,2),N26)</x:f>
        <x:v>662.84</x:v>
      </x:c>
      <x:c r="R26" s="14" t="n">
        <x:f>IF(E26="Near 13-14 Oct",ROUND(L26+ROUND(I26*0.90,2)+J26+K26,2),N26)</x:f>
        <x:v>662.84</x:v>
      </x:c>
      <x:c r="S26" s="14" t="n">
        <x:f>N26</x:f>
        <x:v>662.84</x:v>
      </x:c>
      <x:c r="T26" s="14" t="n">
        <x:f>IF(E26="Near 13-14 Oct",ROUND(L26+ROUND(I26*0.70,2)+J26+K26,2),N26)</x:f>
        <x:v>662.84</x:v>
      </x:c>
      <x:c r="U26" t="str">
        <x:v>Historical R1 historical proxy</x:v>
      </x:c>
    </x:row>
    <x:row r="27">
      <x:c r="A27" t="str">
        <x:v>026</x:v>
      </x:c>
      <x:c r="B27" t="str">
        <x:v>Bodø/Glimt</x:v>
      </x:c>
      <x:c r="C27" t="str">
        <x:v>Napoli</x:v>
      </x:c>
      <x:c r="D27" t="str">
        <x:v>2026-10-20</x:v>
      </x:c>
      <x:c r="E27" t="str">
        <x:v>Future observed</x:v>
      </x:c>
      <x:c r="F27" s="14" t="n">
        <x:v>1018.21</x:v>
      </x:c>
      <x:c r="G27" s="14" t="n">
        <x:v>702.5</x:v>
      </x:c>
      <x:c r="H27" s="14" t="n">
        <x:v>702.5</x:v>
      </x:c>
      <x:c r="I27" s="14" t="n">
        <x:v>221</x:v>
      </x:c>
      <x:c r="J27" s="14" t="n">
        <x:v>153.4</x:v>
      </x:c>
      <x:c r="K27" s="14" t="n">
        <x:v>0</x:v>
      </x:c>
      <x:c r="L27" s="14" t="n">
        <x:f>IF(E27="Near 13-14 Oct",H27,G27)</x:f>
        <x:v>702.5</x:v>
      </x:c>
      <x:c r="M27" s="14" t="n">
        <x:f>IF(E27="Near 13-14 Oct",ROUND(I27*Overview!$B$7,2),I27)</x:f>
        <x:v>221</x:v>
      </x:c>
      <x:c r="N27" s="14" t="n">
        <x:f>IF(OR(E27="R1 proxy",E27="Route proxy"),F27,ROUND(SUM(L27:M27,J27:K27),2))</x:f>
        <x:v>1076.9</x:v>
      </x:c>
      <x:c r="O27" s="14" t="n">
        <x:f>N27-F27</x:f>
        <x:v>58.690000000000055</x:v>
      </x:c>
      <x:c r="P27" s="14" t="str">
        <x:v>LIMITED</x:v>
      </x:c>
      <x:c r="Q27" s="14" t="n">
        <x:f>IF(E27="Near 13-14 Oct",ROUND(L27+I27+J27+K27,2),N27)</x:f>
        <x:v>1076.9</x:v>
      </x:c>
      <x:c r="R27" s="14" t="n">
        <x:f>IF(E27="Near 13-14 Oct",ROUND(L27+ROUND(I27*0.90,2)+J27+K27,2),N27)</x:f>
        <x:v>1076.9</x:v>
      </x:c>
      <x:c r="S27" s="14" t="n">
        <x:f>N27</x:f>
        <x:v>1076.9</x:v>
      </x:c>
      <x:c r="T27" s="14" t="n">
        <x:f>IF(E27="Near 13-14 Oct",ROUND(L27+ROUND(I27*0.70,2)+J27+K27,2),N27)</x:f>
        <x:v>1076.9</x:v>
      </x:c>
      <x:c r="U27" t="str">
        <x:v>Original workbook: Cost Model / Hotels, trip 026</x:v>
      </x:c>
    </x:row>
    <x:row r="28">
      <x:c r="A28" t="str">
        <x:v>089</x:v>
      </x:c>
      <x:c r="B28" t="str">
        <x:v>Bodø/Glimt</x:v>
      </x:c>
      <x:c r="C28" t="str">
        <x:v>Lens</x:v>
      </x:c>
      <x:c r="D28" t="str">
        <x:v>2026-12-09</x:v>
      </x:c>
      <x:c r="E28" t="str">
        <x:v>Future observed</x:v>
      </x:c>
      <x:c r="F28" s="14" t="n">
        <x:v>1122.71</x:v>
      </x:c>
      <x:c r="G28" s="14" t="n">
        <x:v>638</x:v>
      </x:c>
      <x:c r="H28" s="14" t="n">
        <x:v>638</x:v>
      </x:c>
      <x:c r="I28" s="14" t="n">
        <x:v>264.9</x:v>
      </x:c>
      <x:c r="J28" s="14" t="n">
        <x:v>170.3</x:v>
      </x:c>
      <x:c r="K28" s="14" t="n">
        <x:v>50</x:v>
      </x:c>
      <x:c r="L28" s="14" t="n">
        <x:f>IF(E28="Near 13-14 Oct",H28,G28)</x:f>
        <x:v>638</x:v>
      </x:c>
      <x:c r="M28" s="14" t="n">
        <x:f>IF(E28="Near 13-14 Oct",ROUND(I28*Overview!$B$7,2),I28)</x:f>
        <x:v>264.9</x:v>
      </x:c>
      <x:c r="N28" s="14" t="n">
        <x:f>IF(OR(E28="R1 proxy",E28="Route proxy"),F28,ROUND(SUM(L28:M28,J28:K28),2))</x:f>
        <x:v>1123.2</x:v>
      </x:c>
      <x:c r="O28" s="14" t="n">
        <x:f>N28-F28</x:f>
        <x:v>0.4900000000000091</x:v>
      </x:c>
      <x:c r="P28" s="14" t="str">
        <x:v>LIMITED</x:v>
      </x:c>
      <x:c r="Q28" s="14" t="n">
        <x:f>IF(E28="Near 13-14 Oct",ROUND(L28+I28+J28+K28,2),N28)</x:f>
        <x:v>1123.2</x:v>
      </x:c>
      <x:c r="R28" s="14" t="n">
        <x:f>IF(E28="Near 13-14 Oct",ROUND(L28+ROUND(I28*0.90,2)+J28+K28,2),N28)</x:f>
        <x:v>1123.2</x:v>
      </x:c>
      <x:c r="S28" s="14" t="n">
        <x:f>N28</x:f>
        <x:v>1123.2</x:v>
      </x:c>
      <x:c r="T28" s="14" t="n">
        <x:f>IF(E28="Near 13-14 Oct",ROUND(L28+ROUND(I28*0.70,2)+J28+K28,2),N28)</x:f>
        <x:v>1123.2</x:v>
      </x:c>
      <x:c r="U28" t="str">
        <x:v>Original workbook: Cost Model / Hotels, trip 089</x:v>
      </x:c>
    </x:row>
    <x:row r="29">
      <x:c r="A29" t="str">
        <x:v>113</x:v>
      </x:c>
      <x:c r="B29" t="str">
        <x:v>Bodø/Glimt</x:v>
      </x:c>
      <x:c r="C29" t="str">
        <x:v>Club Brugge</x:v>
      </x:c>
      <x:c r="D29" t="str">
        <x:v>2027-01-27</x:v>
      </x:c>
      <x:c r="E29" t="str">
        <x:v>Future observed</x:v>
      </x:c>
      <x:c r="F29" s="14" t="n">
        <x:v>920.46</x:v>
      </x:c>
      <x:c r="G29" s="14" t="n">
        <x:v>646</x:v>
      </x:c>
      <x:c r="H29" s="14" t="n">
        <x:v>646</x:v>
      </x:c>
      <x:c r="I29" s="14" t="n">
        <x:v>132.8</x:v>
      </x:c>
      <x:c r="J29" s="14" t="n">
        <x:v>92.3</x:v>
      </x:c>
      <x:c r="K29" s="14" t="n">
        <x:v>48</x:v>
      </x:c>
      <x:c r="L29" s="14" t="n">
        <x:f>IF(E29="Near 13-14 Oct",H29,G29)</x:f>
        <x:v>646</x:v>
      </x:c>
      <x:c r="M29" s="14" t="n">
        <x:f>IF(E29="Near 13-14 Oct",ROUND(I29*Overview!$B$7,2),I29)</x:f>
        <x:v>132.8</x:v>
      </x:c>
      <x:c r="N29" s="14" t="n">
        <x:f>IF(OR(E29="R1 proxy",E29="Route proxy"),F29,ROUND(SUM(L29:M29,J29:K29),2))</x:f>
        <x:v>919.1</x:v>
      </x:c>
      <x:c r="O29" s="14" t="n">
        <x:f>N29-F29</x:f>
        <x:v>-1.3600000000000136</x:v>
      </x:c>
      <x:c r="P29" s="14" t="str">
        <x:v>GOOD</x:v>
      </x:c>
      <x:c r="Q29" s="14" t="n">
        <x:f>IF(E29="Near 13-14 Oct",ROUND(L29+I29+J29+K29,2),N29)</x:f>
        <x:v>919.1</x:v>
      </x:c>
      <x:c r="R29" s="14" t="n">
        <x:f>IF(E29="Near 13-14 Oct",ROUND(L29+ROUND(I29*0.90,2)+J29+K29,2),N29)</x:f>
        <x:v>919.1</x:v>
      </x:c>
      <x:c r="S29" s="14" t="n">
        <x:f>N29</x:f>
        <x:v>919.1</x:v>
      </x:c>
      <x:c r="T29" s="14" t="n">
        <x:f>IF(E29="Near 13-14 Oct",ROUND(L29+ROUND(I29*0.70,2)+J29+K29,2),N29)</x:f>
        <x:v>919.1</x:v>
      </x:c>
      <x:c r="U29" t="str">
        <x:v>Original workbook: Cost Model / Hotels, trip 113</x:v>
      </x:c>
    </x:row>
    <x:row r="30">
      <x:c r="A30" t="str">
        <x:v>015</x:v>
      </x:c>
      <x:c r="B30" t="str">
        <x:v>Borussia Dortmund</x:v>
      </x:c>
      <x:c r="C30" t="str">
        <x:v>Bodø/Glimt</x:v>
      </x:c>
      <x:c r="D30" t="str">
        <x:v>2026-10-14</x:v>
      </x:c>
      <x:c r="E30" t="str">
        <x:v>Near 13-14 Oct</x:v>
      </x:c>
      <x:c r="F30" s="14" t="n">
        <x:v>1940.84</x:v>
      </x:c>
      <x:c r="G30" s="14" t="n">
        <x:v>1001</x:v>
      </x:c>
      <x:c r="H30" s="14" t="n">
        <x:v>766.13</x:v>
      </x:c>
      <x:c r="I30" s="14" t="n">
        <x:v>746.33</x:v>
      </x:c>
      <x:c r="J30" s="14" t="n">
        <x:v>214.5</x:v>
      </x:c>
      <x:c r="K30" s="14" t="n">
        <x:v>79.58</x:v>
      </x:c>
      <x:c r="L30" s="14" t="n">
        <x:f>IF(E30="Near 13-14 Oct",H30,G30)</x:f>
        <x:v>766.13</x:v>
      </x:c>
      <x:c r="M30" s="14" t="n">
        <x:f>IF(E30="Near 13-14 Oct",ROUND(I30*Overview!$B$7,2),I30)</x:f>
        <x:v>597.06</x:v>
      </x:c>
      <x:c r="N30" s="14" t="n">
        <x:f>IF(OR(E30="R1 proxy",E30="Route proxy"),F30,ROUND(SUM(L30:M30,J30:K30),2))</x:f>
        <x:v>1657.27</x:v>
      </x:c>
      <x:c r="O30" s="14" t="n">
        <x:f>N30-F30</x:f>
        <x:v>-283.56999999999994</x:v>
      </x:c>
      <x:c r="P30" s="14" t="str">
        <x:v>LIMITED</x:v>
      </x:c>
      <x:c r="Q30" s="14" t="n">
        <x:f>IF(E30="Near 13-14 Oct",ROUND(L30+I30+J30+K30,2),N30)</x:f>
        <x:v>1806.54</x:v>
      </x:c>
      <x:c r="R30" s="14" t="n">
        <x:f>IF(E30="Near 13-14 Oct",ROUND(L30+ROUND(I30*0.90,2)+J30+K30,2),N30)</x:f>
        <x:v>1731.91</x:v>
      </x:c>
      <x:c r="S30" s="14" t="n">
        <x:f>N30</x:f>
        <x:v>1657.27</x:v>
      </x:c>
      <x:c r="T30" s="14" t="n">
        <x:f>IF(E30="Near 13-14 Oct",ROUND(L30+ROUND(I30*0.70,2)+J30+K30,2),N30)</x:f>
        <x:v>1582.64</x:v>
      </x:c>
      <x:c r="U30" t="str">
        <x:v>Original workbook: Cost Model / Hotels, trip 015</x:v>
      </x:c>
    </x:row>
    <x:row r="31">
      <x:c r="A31" t="str">
        <x:v>020</x:v>
      </x:c>
      <x:c r="B31" t="str">
        <x:v>Borussia Dortmund</x:v>
      </x:c>
      <x:c r="C31" t="str">
        <x:v>Sabah</x:v>
      </x:c>
      <x:c r="D31" t="str">
        <x:v>2026-10-20</x:v>
      </x:c>
      <x:c r="E31" t="str">
        <x:v>Future observed</x:v>
      </x:c>
      <x:c r="F31" s="14" t="n">
        <x:v>844.59</x:v>
      </x:c>
      <x:c r="G31" s="14" t="n">
        <x:v>573</x:v>
      </x:c>
      <x:c r="H31" s="14" t="n">
        <x:v>573</x:v>
      </x:c>
      <x:c r="I31" s="14" t="n">
        <x:v>74.05</x:v>
      </x:c>
      <x:c r="J31" s="14" t="n">
        <x:v>182</x:v>
      </x:c>
      <x:c r="K31" s="14" t="n">
        <x:v>79.58</x:v>
      </x:c>
      <x:c r="L31" s="14" t="n">
        <x:f>IF(E31="Near 13-14 Oct",H31,G31)</x:f>
        <x:v>573</x:v>
      </x:c>
      <x:c r="M31" s="14" t="n">
        <x:f>IF(E31="Near 13-14 Oct",ROUND(I31*Overview!$B$7,2),I31)</x:f>
        <x:v>74.05</x:v>
      </x:c>
      <x:c r="N31" s="14" t="n">
        <x:f>IF(OR(E31="R1 proxy",E31="Route proxy"),F31,ROUND(SUM(L31:M31,J31:K31),2))</x:f>
        <x:v>908.63</x:v>
      </x:c>
      <x:c r="O31" s="14" t="n">
        <x:f>N31-F31</x:f>
        <x:v>64.03999999999996</x:v>
      </x:c>
      <x:c r="P31" s="14" t="str">
        <x:v>GOOD</x:v>
      </x:c>
      <x:c r="Q31" s="14" t="n">
        <x:f>IF(E31="Near 13-14 Oct",ROUND(L31+I31+J31+K31,2),N31)</x:f>
        <x:v>908.63</x:v>
      </x:c>
      <x:c r="R31" s="14" t="n">
        <x:f>IF(E31="Near 13-14 Oct",ROUND(L31+ROUND(I31*0.90,2)+J31+K31,2),N31)</x:f>
        <x:v>908.63</x:v>
      </x:c>
      <x:c r="S31" s="14" t="n">
        <x:f>N31</x:f>
        <x:v>908.63</x:v>
      </x:c>
      <x:c r="T31" s="14" t="n">
        <x:f>IF(E31="Near 13-14 Oct",ROUND(L31+ROUND(I31*0.70,2)+J31+K31,2),N31)</x:f>
        <x:v>908.63</x:v>
      </x:c>
      <x:c r="U31" t="str">
        <x:v>Original workbook: Cost Model / Hotels, trip 020</x:v>
      </x:c>
    </x:row>
    <x:row r="32">
      <x:c r="A32" t="str">
        <x:v>057</x:v>
      </x:c>
      <x:c r="B32" t="str">
        <x:v>Borussia Dortmund</x:v>
      </x:c>
      <x:c r="C32" t="str">
        <x:v>Arsenal</x:v>
      </x:c>
      <x:c r="D32" t="str">
        <x:v>2026-11-24</x:v>
      </x:c>
      <x:c r="E32" t="str">
        <x:v>Future observed</x:v>
      </x:c>
      <x:c r="F32" s="14" t="n">
        <x:v>283.68</x:v>
      </x:c>
      <x:c r="G32" s="14" t="n">
        <x:v>108</x:v>
      </x:c>
      <x:c r="H32" s="14" t="n">
        <x:v>108</x:v>
      </x:c>
      <x:c r="I32" s="14" t="n">
        <x:v>80.4</x:v>
      </x:c>
      <x:c r="J32" s="14" t="n">
        <x:v>96.85</x:v>
      </x:c>
      <x:c r="K32" s="14" t="n">
        <x:v>0</x:v>
      </x:c>
      <x:c r="L32" s="14" t="n">
        <x:f>IF(E32="Near 13-14 Oct",H32,G32)</x:f>
        <x:v>108</x:v>
      </x:c>
      <x:c r="M32" s="14" t="n">
        <x:f>IF(E32="Near 13-14 Oct",ROUND(I32*Overview!$B$7,2),I32)</x:f>
        <x:v>80.4</x:v>
      </x:c>
      <x:c r="N32" s="14" t="n">
        <x:f>IF(OR(E32="R1 proxy",E32="Route proxy"),F32,ROUND(SUM(L32:M32,J32:K32),2))</x:f>
        <x:v>285.25</x:v>
      </x:c>
      <x:c r="O32" s="14" t="n">
        <x:f>N32-F32</x:f>
        <x:v>1.5699999999999932</x:v>
      </x:c>
      <x:c r="P32" s="14" t="str">
        <x:v>GOOD</x:v>
      </x:c>
      <x:c r="Q32" s="14" t="n">
        <x:f>IF(E32="Near 13-14 Oct",ROUND(L32+I32+J32+K32,2),N32)</x:f>
        <x:v>285.25</x:v>
      </x:c>
      <x:c r="R32" s="14" t="n">
        <x:f>IF(E32="Near 13-14 Oct",ROUND(L32+ROUND(I32*0.90,2)+J32+K32,2),N32)</x:f>
        <x:v>285.25</x:v>
      </x:c>
      <x:c r="S32" s="14" t="n">
        <x:f>N32</x:f>
        <x:v>285.25</x:v>
      </x:c>
      <x:c r="T32" s="14" t="n">
        <x:f>IF(E32="Near 13-14 Oct",ROUND(L32+ROUND(I32*0.70,2)+J32+K32,2),N32)</x:f>
        <x:v>285.25</x:v>
      </x:c>
      <x:c r="U32" t="str">
        <x:v>Original workbook: Cost Model / Hotels, trip 057</x:v>
      </x:c>
    </x:row>
    <x:row r="33">
      <x:c r="A33" t="str">
        <x:v>094</x:v>
      </x:c>
      <x:c r="B33" t="str">
        <x:v>Borussia Dortmund</x:v>
      </x:c>
      <x:c r="C33" t="str">
        <x:v>Aston Villa</x:v>
      </x:c>
      <x:c r="D33" t="str">
        <x:v>2027-01-19</x:v>
      </x:c>
      <x:c r="E33" t="str">
        <x:v>Future observed</x:v>
      </x:c>
      <x:c r="F33" s="14" t="n">
        <x:v>636.72</x:v>
      </x:c>
      <x:c r="G33" s="14" t="n">
        <x:v>369</x:v>
      </x:c>
      <x:c r="H33" s="14" t="n">
        <x:v>369</x:v>
      </x:c>
      <x:c r="I33" s="14" t="n">
        <x:v>86.4</x:v>
      </x:c>
      <x:c r="J33" s="14" t="n">
        <x:v>96.85</x:v>
      </x:c>
      <x:c r="K33" s="14" t="n">
        <x:v>79.58</x:v>
      </x:c>
      <x:c r="L33" s="14" t="n">
        <x:f>IF(E33="Near 13-14 Oct",H33,G33)</x:f>
        <x:v>369</x:v>
      </x:c>
      <x:c r="M33" s="14" t="n">
        <x:f>IF(E33="Near 13-14 Oct",ROUND(I33*Overview!$B$7,2),I33)</x:f>
        <x:v>86.4</x:v>
      </x:c>
      <x:c r="N33" s="14" t="n">
        <x:f>IF(OR(E33="R1 proxy",E33="Route proxy"),F33,ROUND(SUM(L33:M33,J33:K33),2))</x:f>
        <x:v>631.83</x:v>
      </x:c>
      <x:c r="O33" s="14" t="n">
        <x:f>N33-F33</x:f>
        <x:v>-4.889999999999986</x:v>
      </x:c>
      <x:c r="P33" s="14" t="str">
        <x:v>GOOD</x:v>
      </x:c>
      <x:c r="Q33" s="14" t="n">
        <x:f>IF(E33="Near 13-14 Oct",ROUND(L33+I33+J33+K33,2),N33)</x:f>
        <x:v>631.83</x:v>
      </x:c>
      <x:c r="R33" s="14" t="n">
        <x:f>IF(E33="Near 13-14 Oct",ROUND(L33+ROUND(I33*0.90,2)+J33+K33,2),N33)</x:f>
        <x:v>631.83</x:v>
      </x:c>
      <x:c r="S33" s="14" t="n">
        <x:f>N33</x:f>
        <x:v>631.83</x:v>
      </x:c>
      <x:c r="T33" s="14" t="n">
        <x:f>IF(E33="Near 13-14 Oct",ROUND(L33+ROUND(I33*0.70,2)+J33+K33,2),N33)</x:f>
        <x:v>631.83</x:v>
      </x:c>
      <x:c r="U33" t="str">
        <x:v>Original workbook: Cost Model / Hotels, trip 094</x:v>
      </x:c>
    </x:row>
    <x:row r="34">
      <x:c r="A34" t="str">
        <x:v>005</x:v>
      </x:c>
      <x:c r="B34" t="str">
        <x:v>Club Brugge</x:v>
      </x:c>
      <x:c r="C34" t="str">
        <x:v>Inter</x:v>
      </x:c>
      <x:c r="D34" t="str">
        <x:v>2026-10-13</x:v>
      </x:c>
      <x:c r="E34" t="str">
        <x:v>Near 13-14 Oct</x:v>
      </x:c>
      <x:c r="F34" s="14" t="n">
        <x:v>571.99</x:v>
      </x:c>
      <x:c r="G34" s="14" t="n">
        <x:v>421</x:v>
      </x:c>
      <x:c r="H34" s="14" t="n">
        <x:v>322.22</x:v>
      </x:c>
      <x:c r="I34" s="14" t="n">
        <x:v>106</x:v>
      </x:c>
      <x:c r="J34" s="14" t="n">
        <x:v>76.7</x:v>
      </x:c>
      <x:c r="K34" s="14" t="n">
        <x:v>48</x:v>
      </x:c>
      <x:c r="L34" s="14" t="n">
        <x:f>IF(E34="Near 13-14 Oct",H34,G34)</x:f>
        <x:v>322.22</x:v>
      </x:c>
      <x:c r="M34" s="14" t="n">
        <x:f>IF(E34="Near 13-14 Oct",ROUND(I34*Overview!$B$7,2),I34)</x:f>
        <x:v>84.8</x:v>
      </x:c>
      <x:c r="N34" s="14" t="n">
        <x:f>IF(OR(E34="R1 proxy",E34="Route proxy"),F34,ROUND(SUM(L34:M34,J34:K34),2))</x:f>
        <x:v>531.72</x:v>
      </x:c>
      <x:c r="O34" s="14" t="n">
        <x:f>N34-F34</x:f>
        <x:v>-40.26999999999998</x:v>
      </x:c>
      <x:c r="P34" s="14" t="str">
        <x:v>GOOD</x:v>
      </x:c>
      <x:c r="Q34" s="14" t="n">
        <x:f>IF(E34="Near 13-14 Oct",ROUND(L34+I34+J34+K34,2),N34)</x:f>
        <x:v>552.92</x:v>
      </x:c>
      <x:c r="R34" s="14" t="n">
        <x:f>IF(E34="Near 13-14 Oct",ROUND(L34+ROUND(I34*0.90,2)+J34+K34,2),N34)</x:f>
        <x:v>542.32</x:v>
      </x:c>
      <x:c r="S34" s="14" t="n">
        <x:f>N34</x:f>
        <x:v>531.72</x:v>
      </x:c>
      <x:c r="T34" s="14" t="n">
        <x:f>IF(E34="Near 13-14 Oct",ROUND(L34+ROUND(I34*0.70,2)+J34+K34,2),N34)</x:f>
        <x:v>521.12</x:v>
      </x:c>
      <x:c r="U34" t="str">
        <x:v>Original workbook: Cost Model / Hotels, trip 005</x:v>
      </x:c>
    </x:row>
    <x:row r="35">
      <x:c r="A35" t="str">
        <x:v>050</x:v>
      </x:c>
      <x:c r="B35" t="str">
        <x:v>Club Brugge</x:v>
      </x:c>
      <x:c r="C35" t="str">
        <x:v>PSV</x:v>
      </x:c>
      <x:c r="D35" t="str">
        <x:v>2026-11-04</x:v>
      </x:c>
      <x:c r="E35" t="str">
        <x:v>Future observed</x:v>
      </x:c>
      <x:c r="F35" s="14" t="n">
        <x:v>340.39</x:v>
      </x:c>
      <x:c r="G35" s="14" t="n">
        <x:v>44</x:v>
      </x:c>
      <x:c r="H35" s="14" t="n">
        <x:v>44</x:v>
      </x:c>
      <x:c r="I35" s="14" t="n">
        <x:v>195.25</x:v>
      </x:c>
      <x:c r="J35" s="14" t="n">
        <x:v>95.55</x:v>
      </x:c>
      <x:c r="K35" s="14" t="n">
        <x:v>0</x:v>
      </x:c>
      <x:c r="L35" s="14" t="n">
        <x:f>IF(E35="Near 13-14 Oct",H35,G35)</x:f>
        <x:v>44</x:v>
      </x:c>
      <x:c r="M35" s="14" t="n">
        <x:f>IF(E35="Near 13-14 Oct",ROUND(I35*Overview!$B$7,2),I35)</x:f>
        <x:v>195.25</x:v>
      </x:c>
      <x:c r="N35" s="14" t="n">
        <x:f>IF(OR(E35="R1 proxy",E35="Route proxy"),F35,ROUND(SUM(L35:M35,J35:K35),2))</x:f>
        <x:v>334.8</x:v>
      </x:c>
      <x:c r="O35" s="14" t="n">
        <x:f>N35-F35</x:f>
        <x:v>-5.589999999999975</x:v>
      </x:c>
      <x:c r="P35" s="14" t="str">
        <x:v>GOOD</x:v>
      </x:c>
      <x:c r="Q35" s="14" t="n">
        <x:f>IF(E35="Near 13-14 Oct",ROUND(L35+I35+J35+K35,2),N35)</x:f>
        <x:v>334.8</x:v>
      </x:c>
      <x:c r="R35" s="14" t="n">
        <x:f>IF(E35="Near 13-14 Oct",ROUND(L35+ROUND(I35*0.90,2)+J35+K35,2),N35)</x:f>
        <x:v>334.8</x:v>
      </x:c>
      <x:c r="S35" s="14" t="n">
        <x:f>N35</x:f>
        <x:v>334.8</x:v>
      </x:c>
      <x:c r="T35" s="14" t="n">
        <x:f>IF(E35="Near 13-14 Oct",ROUND(L35+ROUND(I35*0.70,2)+J35+K35,2),N35)</x:f>
        <x:v>334.8</x:v>
      </x:c>
      <x:c r="U35" t="str">
        <x:v>Original workbook: Cost Model / Hotels, trip 050</x:v>
      </x:c>
    </x:row>
    <x:row r="36">
      <x:c r="A36" t="str">
        <x:v>081</x:v>
      </x:c>
      <x:c r="B36" t="str">
        <x:v>Club Brugge</x:v>
      </x:c>
      <x:c r="C36" t="str">
        <x:v>Napoli</x:v>
      </x:c>
      <x:c r="D36" t="str">
        <x:v>2026-12-08</x:v>
      </x:c>
      <x:c r="E36" t="str">
        <x:v>Future observed</x:v>
      </x:c>
      <x:c r="F36" s="14" t="n">
        <x:v>593.04</x:v>
      </x:c>
      <x:c r="G36" s="14" t="n">
        <x:v>402</x:v>
      </x:c>
      <x:c r="H36" s="14" t="n">
        <x:v>402</x:v>
      </x:c>
      <x:c r="I36" s="14" t="n">
        <x:v>59.9</x:v>
      </x:c>
      <x:c r="J36" s="14" t="n">
        <x:v>76.7</x:v>
      </x:c>
      <x:c r="K36" s="14" t="n">
        <x:v>48</x:v>
      </x:c>
      <x:c r="L36" s="14" t="n">
        <x:f>IF(E36="Near 13-14 Oct",H36,G36)</x:f>
        <x:v>402</x:v>
      </x:c>
      <x:c r="M36" s="14" t="n">
        <x:f>IF(E36="Near 13-14 Oct",ROUND(I36*Overview!$B$7,2),I36)</x:f>
        <x:v>59.9</x:v>
      </x:c>
      <x:c r="N36" s="14" t="n">
        <x:f>IF(OR(E36="R1 proxy",E36="Route proxy"),F36,ROUND(SUM(L36:M36,J36:K36),2))</x:f>
        <x:v>586.6</x:v>
      </x:c>
      <x:c r="O36" s="14" t="n">
        <x:f>N36-F36</x:f>
        <x:v>-6.439999999999941</x:v>
      </x:c>
      <x:c r="P36" s="14" t="str">
        <x:v>GOOD</x:v>
      </x:c>
      <x:c r="Q36" s="14" t="n">
        <x:f>IF(E36="Near 13-14 Oct",ROUND(L36+I36+J36+K36,2),N36)</x:f>
        <x:v>586.6</x:v>
      </x:c>
      <x:c r="R36" s="14" t="n">
        <x:f>IF(E36="Near 13-14 Oct",ROUND(L36+ROUND(I36*0.90,2)+J36+K36,2),N36)</x:f>
        <x:v>586.6</x:v>
      </x:c>
      <x:c r="S36" s="14" t="n">
        <x:f>N36</x:f>
        <x:v>586.6</x:v>
      </x:c>
      <x:c r="T36" s="14" t="n">
        <x:f>IF(E36="Near 13-14 Oct",ROUND(L36+ROUND(I36*0.70,2)+J36+K36,2),N36)</x:f>
        <x:v>586.6</x:v>
      </x:c>
      <x:c r="U36" t="str">
        <x:v>Original workbook: Cost Model / Hotels, trip 081</x:v>
      </x:c>
    </x:row>
    <x:row r="37">
      <x:c r="A37" t="str">
        <x:v>099</x:v>
      </x:c>
      <x:c r="B37" t="str">
        <x:v>Club Brugge</x:v>
      </x:c>
      <x:c r="C37" t="str">
        <x:v>Stuttgart</x:v>
      </x:c>
      <x:c r="D37" t="str">
        <x:v>2027-01-19</x:v>
      </x:c>
      <x:c r="E37" t="str">
        <x:v>Future observed</x:v>
      </x:c>
      <x:c r="F37" s="14" t="n">
        <x:v>531.71</x:v>
      </x:c>
      <x:c r="G37" s="14" t="n">
        <x:v>333</x:v>
      </x:c>
      <x:c r="H37" s="14" t="n">
        <x:v>333</x:v>
      </x:c>
      <x:c r="I37" s="14" t="n">
        <x:v>57.57</x:v>
      </x:c>
      <x:c r="J37" s="14" t="n">
        <x:v>86.45</x:v>
      </x:c>
      <x:c r="K37" s="14" t="n">
        <x:v>48</x:v>
      </x:c>
      <x:c r="L37" s="14" t="n">
        <x:f>IF(E37="Near 13-14 Oct",H37,G37)</x:f>
        <x:v>333</x:v>
      </x:c>
      <x:c r="M37" s="14" t="n">
        <x:f>IF(E37="Near 13-14 Oct",ROUND(I37*Overview!$B$7,2),I37)</x:f>
        <x:v>57.57</x:v>
      </x:c>
      <x:c r="N37" s="14" t="n">
        <x:f>IF(OR(E37="R1 proxy",E37="Route proxy"),F37,ROUND(SUM(L37:M37,J37:K37),2))</x:f>
        <x:v>525.02</x:v>
      </x:c>
      <x:c r="O37" s="14" t="n">
        <x:f>N37-F37</x:f>
        <x:v>-6.690000000000055</x:v>
      </x:c>
      <x:c r="P37" s="14" t="str">
        <x:v>GOOD</x:v>
      </x:c>
      <x:c r="Q37" s="14" t="n">
        <x:f>IF(E37="Near 13-14 Oct",ROUND(L37+I37+J37+K37,2),N37)</x:f>
        <x:v>525.02</x:v>
      </x:c>
      <x:c r="R37" s="14" t="n">
        <x:f>IF(E37="Near 13-14 Oct",ROUND(L37+ROUND(I37*0.90,2)+J37+K37,2),N37)</x:f>
        <x:v>525.02</x:v>
      </x:c>
      <x:c r="S37" s="14" t="n">
        <x:f>N37</x:f>
        <x:v>525.02</x:v>
      </x:c>
      <x:c r="T37" s="14" t="n">
        <x:f>IF(E37="Near 13-14 Oct",ROUND(L37+ROUND(I37*0.70,2)+J37+K37,2),N37)</x:f>
        <x:v>525.02</x:v>
      </x:c>
      <x:c r="U37" t="str">
        <x:v>Original workbook: Cost Model / Hotels, trip 099</x:v>
      </x:c>
    </x:row>
    <x:row r="38">
      <x:c r="A38" t="str">
        <x:v>010</x:v>
      </x:c>
      <x:c r="B38" t="str">
        <x:v>Como</x:v>
      </x:c>
      <x:c r="C38" t="str">
        <x:v>Feyenoord</x:v>
      </x:c>
      <x:c r="D38" t="str">
        <x:v>2026-10-14</x:v>
      </x:c>
      <x:c r="E38" t="str">
        <x:v>Near 13-14 Oct</x:v>
      </x:c>
      <x:c r="F38" s="14" t="n">
        <x:v>441.17</x:v>
      </x:c>
      <x:c r="G38" s="14" t="n">
        <x:v>218</x:v>
      </x:c>
      <x:c r="H38" s="14" t="n">
        <x:v>170.59</x:v>
      </x:c>
      <x:c r="I38" s="14" t="n">
        <x:v>93.08</x:v>
      </x:c>
      <x:c r="J38" s="14" t="n">
        <x:v>95.55</x:v>
      </x:c>
      <x:c r="K38" s="14" t="n">
        <x:v>65.2</x:v>
      </x:c>
      <x:c r="L38" s="14" t="n">
        <x:f>IF(E38="Near 13-14 Oct",H38,G38)</x:f>
        <x:v>170.59</x:v>
      </x:c>
      <x:c r="M38" s="14" t="n">
        <x:f>IF(E38="Near 13-14 Oct",ROUND(I38*Overview!$B$7,2),I38)</x:f>
        <x:v>74.46</x:v>
      </x:c>
      <x:c r="N38" s="14" t="n">
        <x:f>IF(OR(E38="R1 proxy",E38="Route proxy"),F38,ROUND(SUM(L38:M38,J38:K38),2))</x:f>
        <x:v>405.8</x:v>
      </x:c>
      <x:c r="O38" s="14" t="n">
        <x:f>N38-F38</x:f>
        <x:v>-35.370000000000005</x:v>
      </x:c>
      <x:c r="P38" s="14" t="str">
        <x:v>GOOD</x:v>
      </x:c>
      <x:c r="Q38" s="14" t="n">
        <x:f>IF(E38="Near 13-14 Oct",ROUND(L38+I38+J38+K38,2),N38)</x:f>
        <x:v>424.42</x:v>
      </x:c>
      <x:c r="R38" s="14" t="n">
        <x:f>IF(E38="Near 13-14 Oct",ROUND(L38+ROUND(I38*0.90,2)+J38+K38,2),N38)</x:f>
        <x:v>415.11</x:v>
      </x:c>
      <x:c r="S38" s="14" t="n">
        <x:f>N38</x:f>
        <x:v>405.8</x:v>
      </x:c>
      <x:c r="T38" s="14" t="n">
        <x:f>IF(E38="Near 13-14 Oct",ROUND(L38+ROUND(I38*0.70,2)+J38+K38,2),N38)</x:f>
        <x:v>396.5</x:v>
      </x:c>
      <x:c r="U38" t="str">
        <x:v>Original workbook: Cost Model / Hotels, trip 010</x:v>
      </x:c>
    </x:row>
    <x:row r="39">
      <x:c r="A39" t="str">
        <x:v>052</x:v>
      </x:c>
      <x:c r="B39" t="str">
        <x:v>Como</x:v>
      </x:c>
      <x:c r="C39" t="str">
        <x:v>Lens</x:v>
      </x:c>
      <x:c r="D39" t="str">
        <x:v>2026-11-04</x:v>
      </x:c>
      <x:c r="E39" t="str">
        <x:v>Future observed</x:v>
      </x:c>
      <x:c r="F39" s="14" t="n">
        <x:v>481.21</x:v>
      </x:c>
      <x:c r="G39" s="14" t="n">
        <x:v>161</x:v>
      </x:c>
      <x:c r="H39" s="14" t="n">
        <x:v>161</x:v>
      </x:c>
      <x:c r="I39" s="14" t="n">
        <x:v>158.3</x:v>
      </x:c>
      <x:c r="J39" s="14" t="n">
        <x:v>85.15</x:v>
      </x:c>
      <x:c r="K39" s="14" t="n">
        <x:v>78.8</x:v>
      </x:c>
      <x:c r="L39" s="14" t="n">
        <x:f>IF(E39="Near 13-14 Oct",H39,G39)</x:f>
        <x:v>161</x:v>
      </x:c>
      <x:c r="M39" s="14" t="n">
        <x:f>IF(E39="Near 13-14 Oct",ROUND(I39*Overview!$B$7,2),I39)</x:f>
        <x:v>158.3</x:v>
      </x:c>
      <x:c r="N39" s="14" t="n">
        <x:f>IF(OR(E39="R1 proxy",E39="Route proxy"),F39,ROUND(SUM(L39:M39,J39:K39),2))</x:f>
        <x:v>483.25</x:v>
      </x:c>
      <x:c r="O39" s="14" t="n">
        <x:f>N39-F39</x:f>
        <x:v>2.0400000000000205</x:v>
      </x:c>
      <x:c r="P39" s="14" t="str">
        <x:v>GOOD</x:v>
      </x:c>
      <x:c r="Q39" s="14" t="n">
        <x:f>IF(E39="Near 13-14 Oct",ROUND(L39+I39+J39+K39,2),N39)</x:f>
        <x:v>483.25</x:v>
      </x:c>
      <x:c r="R39" s="14" t="n">
        <x:f>IF(E39="Near 13-14 Oct",ROUND(L39+ROUND(I39*0.90,2)+J39+K39,2),N39)</x:f>
        <x:v>483.25</x:v>
      </x:c>
      <x:c r="S39" s="14" t="n">
        <x:f>N39</x:f>
        <x:v>483.25</x:v>
      </x:c>
      <x:c r="T39" s="14" t="n">
        <x:f>IF(E39="Near 13-14 Oct",ROUND(L39+ROUND(I39*0.70,2)+J39+K39,2),N39)</x:f>
        <x:v>483.25</x:v>
      </x:c>
      <x:c r="U39" t="str">
        <x:v>Original workbook: Cost Model / Hotels, trip 052</x:v>
      </x:c>
    </x:row>
    <x:row r="40">
      <x:c r="A40" t="str">
        <x:v>082</x:v>
      </x:c>
      <x:c r="B40" t="str">
        <x:v>Como</x:v>
      </x:c>
      <x:c r="C40" t="str">
        <x:v>Real Betis</x:v>
      </x:c>
      <x:c r="D40" t="str">
        <x:v>2026-12-09</x:v>
      </x:c>
      <x:c r="E40" t="str">
        <x:v>Future observed</x:v>
      </x:c>
      <x:c r="F40" s="14" t="n">
        <x:v>445.03</x:v>
      </x:c>
      <x:c r="G40" s="14" t="n">
        <x:v>276</x:v>
      </x:c>
      <x:c r="H40" s="14" t="n">
        <x:v>276</x:v>
      </x:c>
      <x:c r="I40" s="14" t="n">
        <x:v>67.1</x:v>
      </x:c>
      <x:c r="J40" s="14" t="n">
        <x:v>70.2</x:v>
      </x:c>
      <x:c r="K40" s="14" t="n">
        <x:v>28.8</x:v>
      </x:c>
      <x:c r="L40" s="14" t="n">
        <x:f>IF(E40="Near 13-14 Oct",H40,G40)</x:f>
        <x:v>276</x:v>
      </x:c>
      <x:c r="M40" s="14" t="n">
        <x:f>IF(E40="Near 13-14 Oct",ROUND(I40*Overview!$B$7,2),I40)</x:f>
        <x:v>67.1</x:v>
      </x:c>
      <x:c r="N40" s="14" t="n">
        <x:f>IF(OR(E40="R1 proxy",E40="Route proxy"),F40,ROUND(SUM(L40:M40,J40:K40),2))</x:f>
        <x:v>442.1</x:v>
      </x:c>
      <x:c r="O40" s="14" t="n">
        <x:f>N40-F40</x:f>
        <x:v>-2.92999999999995</x:v>
      </x:c>
      <x:c r="P40" s="14" t="str">
        <x:v>GOOD</x:v>
      </x:c>
      <x:c r="Q40" s="14" t="n">
        <x:f>IF(E40="Near 13-14 Oct",ROUND(L40+I40+J40+K40,2),N40)</x:f>
        <x:v>442.1</x:v>
      </x:c>
      <x:c r="R40" s="14" t="n">
        <x:f>IF(E40="Near 13-14 Oct",ROUND(L40+ROUND(I40*0.90,2)+J40+K40,2),N40)</x:f>
        <x:v>442.1</x:v>
      </x:c>
      <x:c r="S40" s="14" t="n">
        <x:f>N40</x:f>
        <x:v>442.1</x:v>
      </x:c>
      <x:c r="T40" s="14" t="n">
        <x:f>IF(E40="Near 13-14 Oct",ROUND(L40+ROUND(I40*0.70,2)+J40+K40,2),N40)</x:f>
        <x:v>442.1</x:v>
      </x:c>
      <x:c r="U40" t="str">
        <x:v>Original workbook: Cost Model / Hotels, trip 082</x:v>
      </x:c>
    </x:row>
    <x:row r="41">
      <x:c r="A41" t="str">
        <x:v>115</x:v>
      </x:c>
      <x:c r="B41" t="str">
        <x:v>Como</x:v>
      </x:c>
      <x:c r="C41" t="str">
        <x:v>Barcelona</x:v>
      </x:c>
      <x:c r="D41" t="str">
        <x:v>2027-01-27</x:v>
      </x:c>
      <x:c r="E41" t="str">
        <x:v>Future observed</x:v>
      </x:c>
      <x:c r="F41" s="14" t="n">
        <x:v>440.14</x:v>
      </x:c>
      <x:c r="G41" s="14" t="n">
        <x:v>265</x:v>
      </x:c>
      <x:c r="H41" s="14" t="n">
        <x:v>265</x:v>
      </x:c>
      <x:c r="I41" s="14" t="n">
        <x:v>78.4</x:v>
      </x:c>
      <x:c r="J41" s="14" t="n">
        <x:v>70.2</x:v>
      </x:c>
      <x:c r="K41" s="14" t="n">
        <x:v>28.8</x:v>
      </x:c>
      <x:c r="L41" s="14" t="n">
        <x:f>IF(E41="Near 13-14 Oct",H41,G41)</x:f>
        <x:v>265</x:v>
      </x:c>
      <x:c r="M41" s="14" t="n">
        <x:f>IF(E41="Near 13-14 Oct",ROUND(I41*Overview!$B$7,2),I41)</x:f>
        <x:v>78.4</x:v>
      </x:c>
      <x:c r="N41" s="14" t="n">
        <x:f>IF(OR(E41="R1 proxy",E41="Route proxy"),F41,ROUND(SUM(L41:M41,J41:K41),2))</x:f>
        <x:v>442.4</x:v>
      </x:c>
      <x:c r="O41" s="14" t="n">
        <x:f>N41-F41</x:f>
        <x:v>2.259999999999991</x:v>
      </x:c>
      <x:c r="P41" s="14" t="str">
        <x:v>GOOD</x:v>
      </x:c>
      <x:c r="Q41" s="14" t="n">
        <x:f>IF(E41="Near 13-14 Oct",ROUND(L41+I41+J41+K41,2),N41)</x:f>
        <x:v>442.4</x:v>
      </x:c>
      <x:c r="R41" s="14" t="n">
        <x:f>IF(E41="Near 13-14 Oct",ROUND(L41+ROUND(I41*0.90,2)+J41+K41,2),N41)</x:f>
        <x:v>442.4</x:v>
      </x:c>
      <x:c r="S41" s="14" t="n">
        <x:f>N41</x:f>
        <x:v>442.4</x:v>
      </x:c>
      <x:c r="T41" s="14" t="n">
        <x:f>IF(E41="Near 13-14 Oct",ROUND(L41+ROUND(I41*0.70,2)+J41+K41,2),N41)</x:f>
        <x:v>442.4</x:v>
      </x:c>
      <x:c r="U41" t="str">
        <x:v>Original workbook: Cost Model / Hotels, trip 115</x:v>
      </x:c>
    </x:row>
    <x:row r="42">
      <x:c r="A42" t="str">
        <x:v>013</x:v>
      </x:c>
      <x:c r="B42" t="str">
        <x:v>Fenerbahçe</x:v>
      </x:c>
      <x:c r="C42" t="str">
        <x:v>Aston Villa</x:v>
      </x:c>
      <x:c r="D42" t="str">
        <x:v>2026-10-14</x:v>
      </x:c>
      <x:c r="E42" t="str">
        <x:v>Near 13-14 Oct</x:v>
      </x:c>
      <x:c r="F42" s="14" t="n">
        <x:v>638.43</x:v>
      </x:c>
      <x:c r="G42" s="14" t="n">
        <x:v>484</x:v>
      </x:c>
      <x:c r="H42" s="14" t="n">
        <x:v>378.75</x:v>
      </x:c>
      <x:c r="I42" s="14" t="n">
        <x:v>138</x:v>
      </x:c>
      <x:c r="J42" s="14" t="n">
        <x:v>96.85</x:v>
      </x:c>
      <x:c r="K42" s="14" t="n">
        <x:v>0</x:v>
      </x:c>
      <x:c r="L42" s="14" t="n">
        <x:f>IF(E42="Near 13-14 Oct",H42,G42)</x:f>
        <x:v>378.75</x:v>
      </x:c>
      <x:c r="M42" s="14" t="n">
        <x:f>IF(E42="Near 13-14 Oct",ROUND(I42*Overview!$B$7,2),I42)</x:f>
        <x:v>110.4</x:v>
      </x:c>
      <x:c r="N42" s="14" t="n">
        <x:f>IF(OR(E42="R1 proxy",E42="Route proxy"),F42,ROUND(SUM(L42:M42,J42:K42),2))</x:f>
        <x:v>586</x:v>
      </x:c>
      <x:c r="O42" s="14" t="n">
        <x:f>N42-F42</x:f>
        <x:v>-52.42999999999995</x:v>
      </x:c>
      <x:c r="P42" s="14" t="str">
        <x:v>GOOD</x:v>
      </x:c>
      <x:c r="Q42" s="14" t="n">
        <x:f>IF(E42="Near 13-14 Oct",ROUND(L42+I42+J42+K42,2),N42)</x:f>
        <x:v>613.6</x:v>
      </x:c>
      <x:c r="R42" s="14" t="n">
        <x:f>IF(E42="Near 13-14 Oct",ROUND(L42+ROUND(I42*0.90,2)+J42+K42,2),N42)</x:f>
        <x:v>599.8</x:v>
      </x:c>
      <x:c r="S42" s="14" t="n">
        <x:f>N42</x:f>
        <x:v>586</x:v>
      </x:c>
      <x:c r="T42" s="14" t="n">
        <x:f>IF(E42="Near 13-14 Oct",ROUND(L42+ROUND(I42*0.70,2)+J42+K42,2),N42)</x:f>
        <x:v>572.2</x:v>
      </x:c>
      <x:c r="U42" t="str">
        <x:v>Original workbook: Cost Model / Hotels, trip 013</x:v>
      </x:c>
    </x:row>
    <x:row r="43">
      <x:c r="A43" t="str">
        <x:v>069</x:v>
      </x:c>
      <x:c r="B43" t="str">
        <x:v>Fenerbahçe</x:v>
      </x:c>
      <x:c r="C43" t="str">
        <x:v>Shakhtar Donetsk</x:v>
      </x:c>
      <x:c r="D43" t="str">
        <x:v>2026-11-25</x:v>
      </x:c>
      <x:c r="E43" t="str">
        <x:v>Future observed</x:v>
      </x:c>
      <x:c r="F43" s="14" t="n">
        <x:v>350.71</x:v>
      </x:c>
      <x:c r="G43" s="14" t="n">
        <x:v>156</x:v>
      </x:c>
      <x:c r="H43" s="14" t="n">
        <x:v>156</x:v>
      </x:c>
      <x:c r="I43" s="14" t="n">
        <x:v>99.6</x:v>
      </x:c>
      <x:c r="J43" s="14" t="n">
        <x:v>96.85</x:v>
      </x:c>
      <x:c r="K43" s="14" t="n">
        <x:v>0</x:v>
      </x:c>
      <x:c r="L43" s="14" t="n">
        <x:f>IF(E43="Near 13-14 Oct",H43,G43)</x:f>
        <x:v>156</x:v>
      </x:c>
      <x:c r="M43" s="14" t="n">
        <x:f>IF(E43="Near 13-14 Oct",ROUND(I43*Overview!$B$7,2),I43)</x:f>
        <x:v>99.6</x:v>
      </x:c>
      <x:c r="N43" s="14" t="n">
        <x:f>IF(OR(E43="R1 proxy",E43="Route proxy"),F43,ROUND(SUM(L43:M43,J43:K43),2))</x:f>
        <x:v>352.45</x:v>
      </x:c>
      <x:c r="O43" s="14" t="n">
        <x:f>N43-F43</x:f>
        <x:v>1.740000000000009</x:v>
      </x:c>
      <x:c r="P43" s="14" t="str">
        <x:v>GOOD</x:v>
      </x:c>
      <x:c r="Q43" s="14" t="n">
        <x:f>IF(E43="Near 13-14 Oct",ROUND(L43+I43+J43+K43,2),N43)</x:f>
        <x:v>352.45</x:v>
      </x:c>
      <x:c r="R43" s="14" t="n">
        <x:f>IF(E43="Near 13-14 Oct",ROUND(L43+ROUND(I43*0.90,2)+J43+K43,2),N43)</x:f>
        <x:v>352.45</x:v>
      </x:c>
      <x:c r="S43" s="14" t="n">
        <x:f>N43</x:f>
        <x:v>352.45</x:v>
      </x:c>
      <x:c r="T43" s="14" t="n">
        <x:f>IF(E43="Near 13-14 Oct",ROUND(L43+ROUND(I43*0.70,2)+J43+K43,2),N43)</x:f>
        <x:v>352.45</x:v>
      </x:c>
      <x:c r="U43" t="str">
        <x:v>Original workbook: Cost Model / Hotels, trip 069</x:v>
      </x:c>
    </x:row>
    <x:row r="44">
      <x:c r="A44" t="str">
        <x:v>086</x:v>
      </x:c>
      <x:c r="B44" t="str">
        <x:v>Fenerbahçe</x:v>
      </x:c>
      <x:c r="C44" t="str">
        <x:v>LASK</x:v>
      </x:c>
      <x:c r="D44" t="str">
        <x:v>2026-12-09</x:v>
      </x:c>
      <x:c r="E44" t="str">
        <x:v>Future observed</x:v>
      </x:c>
      <x:c r="F44" s="14" t="n">
        <x:v>409.79</x:v>
      </x:c>
      <x:c r="G44" s="14" t="n">
        <x:v>175</x:v>
      </x:c>
      <x:c r="H44" s="14" t="n">
        <x:v>175</x:v>
      </x:c>
      <x:c r="I44" s="14" t="n">
        <x:v>103.2</x:v>
      </x:c>
      <x:c r="J44" s="14" t="n">
        <x:v>91.65</x:v>
      </x:c>
      <x:c r="K44" s="14" t="n">
        <x:v>42</x:v>
      </x:c>
      <x:c r="L44" s="14" t="n">
        <x:f>IF(E44="Near 13-14 Oct",H44,G44)</x:f>
        <x:v>175</x:v>
      </x:c>
      <x:c r="M44" s="14" t="n">
        <x:f>IF(E44="Near 13-14 Oct",ROUND(I44*Overview!$B$7,2),I44)</x:f>
        <x:v>103.2</x:v>
      </x:c>
      <x:c r="N44" s="14" t="n">
        <x:f>IF(OR(E44="R1 proxy",E44="Route proxy"),F44,ROUND(SUM(L44:M44,J44:K44),2))</x:f>
        <x:v>411.85</x:v>
      </x:c>
      <x:c r="O44" s="14" t="n">
        <x:f>N44-F44</x:f>
        <x:v>2.0600000000000023</x:v>
      </x:c>
      <x:c r="P44" s="14" t="str">
        <x:v>GOOD</x:v>
      </x:c>
      <x:c r="Q44" s="14" t="n">
        <x:f>IF(E44="Near 13-14 Oct",ROUND(L44+I44+J44+K44,2),N44)</x:f>
        <x:v>411.85</x:v>
      </x:c>
      <x:c r="R44" s="14" t="n">
        <x:f>IF(E44="Near 13-14 Oct",ROUND(L44+ROUND(I44*0.90,2)+J44+K44,2),N44)</x:f>
        <x:v>411.85</x:v>
      </x:c>
      <x:c r="S44" s="14" t="n">
        <x:f>N44</x:f>
        <x:v>411.85</x:v>
      </x:c>
      <x:c r="T44" s="14" t="n">
        <x:f>IF(E44="Near 13-14 Oct",ROUND(L44+ROUND(I44*0.70,2)+J44+K44,2),N44)</x:f>
        <x:v>411.85</x:v>
      </x:c>
      <x:c r="U44" t="str">
        <x:v>Original workbook: Cost Model / Hotels, trip 086</x:v>
      </x:c>
    </x:row>
    <x:row r="45">
      <x:c r="A45" t="str">
        <x:v>111</x:v>
      </x:c>
      <x:c r="B45" t="str">
        <x:v>Fenerbahçe</x:v>
      </x:c>
      <x:c r="C45" t="str">
        <x:v>Atlético Madrid</x:v>
      </x:c>
      <x:c r="D45" t="str">
        <x:v>2027-01-27</x:v>
      </x:c>
      <x:c r="E45" t="str">
        <x:v>Future observed</x:v>
      </x:c>
      <x:c r="F45" s="14" t="n">
        <x:v>545.07</x:v>
      </x:c>
      <x:c r="G45" s="14" t="n">
        <x:v>388</x:v>
      </x:c>
      <x:c r="H45" s="14" t="n">
        <x:v>388</x:v>
      </x:c>
      <x:c r="I45" s="14" t="n">
        <x:v>86.9</x:v>
      </x:c>
      <x:c r="J45" s="14" t="n">
        <x:v>70.2</x:v>
      </x:c>
      <x:c r="K45" s="14" t="n">
        <x:v>0</x:v>
      </x:c>
      <x:c r="L45" s="14" t="n">
        <x:f>IF(E45="Near 13-14 Oct",H45,G45)</x:f>
        <x:v>388</x:v>
      </x:c>
      <x:c r="M45" s="14" t="n">
        <x:f>IF(E45="Near 13-14 Oct",ROUND(I45*Overview!$B$7,2),I45)</x:f>
        <x:v>86.9</x:v>
      </x:c>
      <x:c r="N45" s="14" t="n">
        <x:f>IF(OR(E45="R1 proxy",E45="Route proxy"),F45,ROUND(SUM(L45:M45,J45:K45),2))</x:f>
        <x:v>545.1</x:v>
      </x:c>
      <x:c r="O45" s="14" t="n">
        <x:f>N45-F45</x:f>
        <x:v>0.029999999999972715</x:v>
      </x:c>
      <x:c r="P45" s="14" t="str">
        <x:v>GOOD</x:v>
      </x:c>
      <x:c r="Q45" s="14" t="n">
        <x:f>IF(E45="Near 13-14 Oct",ROUND(L45+I45+J45+K45,2),N45)</x:f>
        <x:v>545.1</x:v>
      </x:c>
      <x:c r="R45" s="14" t="n">
        <x:f>IF(E45="Near 13-14 Oct",ROUND(L45+ROUND(I45*0.90,2)+J45+K45,2),N45)</x:f>
        <x:v>545.1</x:v>
      </x:c>
      <x:c r="S45" s="14" t="n">
        <x:f>N45</x:f>
        <x:v>545.1</x:v>
      </x:c>
      <x:c r="T45" s="14" t="n">
        <x:f>IF(E45="Near 13-14 Oct",ROUND(L45+ROUND(I45*0.70,2)+J45+K45,2),N45)</x:f>
        <x:v>545.1</x:v>
      </x:c>
      <x:c r="U45" t="str">
        <x:v>Original workbook: Cost Model / Hotels, trip 111</x:v>
      </x:c>
    </x:row>
    <x:row r="46">
      <x:c r="A46" t="str">
        <x:v>R1-007</x:v>
      </x:c>
      <x:c r="B46" t="str">
        <x:v>Feyenoord</x:v>
      </x:c>
      <x:c r="C46" t="str">
        <x:v>Barcelona</x:v>
      </x:c>
      <x:c r="D46" t="str">
        <x:v>2026-09-09</x:v>
      </x:c>
      <x:c r="E46" t="str">
        <x:v>R1 proxy</x:v>
      </x:c>
      <x:c r="F46" s="14" t="n">
        <x:v>405.9</x:v>
      </x:c>
      <x:c r="G46" s="14" t="n">
        <x:v>178</x:v>
      </x:c>
      <x:c r="H46" s="14" t="n">
        <x:v>178</x:v>
      </x:c>
      <x:c r="I46" s="14" t="n">
        <x:v>121.3</x:v>
      </x:c>
      <x:c r="J46" s="14" t="n">
        <x:v>70.2</x:v>
      </x:c>
      <x:c r="K46" s="14" t="n">
        <x:v>36.4</x:v>
      </x:c>
      <x:c r="L46" s="14" t="n">
        <x:f>IF(E46="Near 13-14 Oct",H46,G46)</x:f>
        <x:v>178</x:v>
      </x:c>
      <x:c r="M46" s="14" t="n">
        <x:f>IF(E46="Near 13-14 Oct",ROUND(I46*Overview!$B$7,2),I46)</x:f>
        <x:v>121.3</x:v>
      </x:c>
      <x:c r="N46" s="14" t="n">
        <x:f>IF(OR(E46="R1 proxy",E46="Route proxy"),F46,ROUND(SUM(L46:M46,J46:K46),2))</x:f>
        <x:v>405.9</x:v>
      </x:c>
      <x:c r="O46" s="14" t="n">
        <x:f>N46-F46</x:f>
        <x:v>0</x:v>
      </x:c>
      <x:c r="P46" s="14" t="str">
        <x:v>GOOD</x:v>
      </x:c>
      <x:c r="Q46" s="14" t="n">
        <x:f>IF(E46="Near 13-14 Oct",ROUND(L46+I46+J46+K46,2),N46)</x:f>
        <x:v>405.9</x:v>
      </x:c>
      <x:c r="R46" s="14" t="n">
        <x:f>IF(E46="Near 13-14 Oct",ROUND(L46+ROUND(I46*0.90,2)+J46+K46,2),N46)</x:f>
        <x:v>405.9</x:v>
      </x:c>
      <x:c r="S46" s="14" t="n">
        <x:f>N46</x:f>
        <x:v>405.9</x:v>
      </x:c>
      <x:c r="T46" s="14" t="n">
        <x:f>IF(E46="Near 13-14 Oct",ROUND(L46+ROUND(I46*0.70,2)+J46+K46,2),N46)</x:f>
        <x:v>405.9</x:v>
      </x:c>
      <x:c r="U46" t="str">
        <x:v>Historical R1 historical proxy</x:v>
      </x:c>
    </x:row>
    <x:row r="47">
      <x:c r="A47" t="str">
        <x:v>035</x:v>
      </x:c>
      <x:c r="B47" t="str">
        <x:v>Feyenoord</x:v>
      </x:c>
      <x:c r="C47" t="str">
        <x:v>Real Betis</x:v>
      </x:c>
      <x:c r="D47" t="str">
        <x:v>2026-10-21</x:v>
      </x:c>
      <x:c r="E47" t="str">
        <x:v>Future observed</x:v>
      </x:c>
      <x:c r="F47" s="14" t="n">
        <x:v>896.56</x:v>
      </x:c>
      <x:c r="G47" s="14" t="n">
        <x:v>616</x:v>
      </x:c>
      <x:c r="H47" s="14" t="n">
        <x:v>616</x:v>
      </x:c>
      <x:c r="I47" s="14" t="n">
        <x:v>218.9</x:v>
      </x:c>
      <x:c r="J47" s="14" t="n">
        <x:v>70.2</x:v>
      </x:c>
      <x:c r="K47" s="14" t="n">
        <x:v>36.4</x:v>
      </x:c>
      <x:c r="L47" s="14" t="n">
        <x:f>IF(E47="Near 13-14 Oct",H47,G47)</x:f>
        <x:v>616</x:v>
      </x:c>
      <x:c r="M47" s="14" t="n">
        <x:f>IF(E47="Near 13-14 Oct",ROUND(I47*Overview!$B$7,2),I47)</x:f>
        <x:v>218.9</x:v>
      </x:c>
      <x:c r="N47" s="14" t="n">
        <x:f>IF(OR(E47="R1 proxy",E47="Route proxy"),F47,ROUND(SUM(L47:M47,J47:K47),2))</x:f>
        <x:v>941.5</x:v>
      </x:c>
      <x:c r="O47" s="14" t="n">
        <x:f>N47-F47</x:f>
        <x:v>44.940000000000055</x:v>
      </x:c>
      <x:c r="P47" s="14" t="str">
        <x:v>GOOD</x:v>
      </x:c>
      <x:c r="Q47" s="14" t="n">
        <x:f>IF(E47="Near 13-14 Oct",ROUND(L47+I47+J47+K47,2),N47)</x:f>
        <x:v>941.5</x:v>
      </x:c>
      <x:c r="R47" s="14" t="n">
        <x:f>IF(E47="Near 13-14 Oct",ROUND(L47+ROUND(I47*0.90,2)+J47+K47,2),N47)</x:f>
        <x:v>941.5</x:v>
      </x:c>
      <x:c r="S47" s="14" t="n">
        <x:f>N47</x:f>
        <x:v>941.5</x:v>
      </x:c>
      <x:c r="T47" s="14" t="n">
        <x:f>IF(E47="Near 13-14 Oct",ROUND(L47+ROUND(I47*0.70,2)+J47+K47,2),N47)</x:f>
        <x:v>941.5</x:v>
      </x:c>
      <x:c r="U47" t="str">
        <x:v>Original workbook: Cost Model / Hotels, trip 035</x:v>
      </x:c>
    </x:row>
    <x:row r="48">
      <x:c r="A48" t="str">
        <x:v>073</x:v>
      </x:c>
      <x:c r="B48" t="str">
        <x:v>Feyenoord</x:v>
      </x:c>
      <x:c r="C48" t="str">
        <x:v>Viking</x:v>
      </x:c>
      <x:c r="D48" t="str">
        <x:v>2026-12-08</x:v>
      </x:c>
      <x:c r="E48" t="str">
        <x:v>Future observed</x:v>
      </x:c>
      <x:c r="F48" s="14" t="n">
        <x:v>690.73</x:v>
      </x:c>
      <x:c r="G48" s="14" t="n">
        <x:v>423</x:v>
      </x:c>
      <x:c r="H48" s="14" t="n">
        <x:v>423</x:v>
      </x:c>
      <x:c r="I48" s="14" t="n">
        <x:v>120.96</x:v>
      </x:c>
      <x:c r="J48" s="14" t="n">
        <x:v>107.25</x:v>
      </x:c>
      <x:c r="K48" s="14" t="n">
        <x:v>36.4</x:v>
      </x:c>
      <x:c r="L48" s="14" t="n">
        <x:f>IF(E48="Near 13-14 Oct",H48,G48)</x:f>
        <x:v>423</x:v>
      </x:c>
      <x:c r="M48" s="14" t="n">
        <x:f>IF(E48="Near 13-14 Oct",ROUND(I48*Overview!$B$7,2),I48)</x:f>
        <x:v>120.96</x:v>
      </x:c>
      <x:c r="N48" s="14" t="n">
        <x:f>IF(OR(E48="R1 proxy",E48="Route proxy"),F48,ROUND(SUM(L48:M48,J48:K48),2))</x:f>
        <x:v>687.61</x:v>
      </x:c>
      <x:c r="O48" s="14" t="n">
        <x:f>N48-F48</x:f>
        <x:v>-3.1200000000000045</x:v>
      </x:c>
      <x:c r="P48" s="14" t="str">
        <x:v>GOOD</x:v>
      </x:c>
      <x:c r="Q48" s="14" t="n">
        <x:f>IF(E48="Near 13-14 Oct",ROUND(L48+I48+J48+K48,2),N48)</x:f>
        <x:v>687.61</x:v>
      </x:c>
      <x:c r="R48" s="14" t="n">
        <x:f>IF(E48="Near 13-14 Oct",ROUND(L48+ROUND(I48*0.90,2)+J48+K48,2),N48)</x:f>
        <x:v>687.61</x:v>
      </x:c>
      <x:c r="S48" s="14" t="n">
        <x:f>N48</x:f>
        <x:v>687.61</x:v>
      </x:c>
      <x:c r="T48" s="14" t="n">
        <x:f>IF(E48="Near 13-14 Oct",ROUND(L48+ROUND(I48*0.70,2)+J48+K48,2),N48)</x:f>
        <x:v>687.61</x:v>
      </x:c>
      <x:c r="U48" t="str">
        <x:v>Original workbook: Cost Model / Hotels, trip 073</x:v>
      </x:c>
    </x:row>
    <x:row r="49">
      <x:c r="A49" t="str">
        <x:v>092</x:v>
      </x:c>
      <x:c r="B49" t="str">
        <x:v>Feyenoord</x:v>
      </x:c>
      <x:c r="C49" t="str">
        <x:v>Galatasaray</x:v>
      </x:c>
      <x:c r="D49" t="str">
        <x:v>2027-01-19</x:v>
      </x:c>
      <x:c r="E49" t="str">
        <x:v>Future observed</x:v>
      </x:c>
      <x:c r="F49" s="14" t="n">
        <x:v>481.76</x:v>
      </x:c>
      <x:c r="G49" s="14" t="n">
        <x:v>271</x:v>
      </x:c>
      <x:c r="H49" s="14" t="n">
        <x:v>271</x:v>
      </x:c>
      <x:c r="I49" s="14" t="n">
        <x:v>73.92</x:v>
      </x:c>
      <x:c r="J49" s="14" t="n">
        <x:v>97.5</x:v>
      </x:c>
      <x:c r="K49" s="14" t="n">
        <x:v>36.4</x:v>
      </x:c>
      <x:c r="L49" s="14" t="n">
        <x:f>IF(E49="Near 13-14 Oct",H49,G49)</x:f>
        <x:v>271</x:v>
      </x:c>
      <x:c r="M49" s="14" t="n">
        <x:f>IF(E49="Near 13-14 Oct",ROUND(I49*Overview!$B$7,2),I49)</x:f>
        <x:v>73.92</x:v>
      </x:c>
      <x:c r="N49" s="14" t="n">
        <x:f>IF(OR(E49="R1 proxy",E49="Route proxy"),F49,ROUND(SUM(L49:M49,J49:K49),2))</x:f>
        <x:v>478.82</x:v>
      </x:c>
      <x:c r="O49" s="14" t="n">
        <x:f>N49-F49</x:f>
        <x:v>-2.9399999999999977</x:v>
      </x:c>
      <x:c r="P49" s="14" t="str">
        <x:v>GOOD</x:v>
      </x:c>
      <x:c r="Q49" s="14" t="n">
        <x:f>IF(E49="Near 13-14 Oct",ROUND(L49+I49+J49+K49,2),N49)</x:f>
        <x:v>478.82</x:v>
      </x:c>
      <x:c r="R49" s="14" t="n">
        <x:f>IF(E49="Near 13-14 Oct",ROUND(L49+ROUND(I49*0.90,2)+J49+K49,2),N49)</x:f>
        <x:v>478.82</x:v>
      </x:c>
      <x:c r="S49" s="14" t="n">
        <x:f>N49</x:f>
        <x:v>478.82</x:v>
      </x:c>
      <x:c r="T49" s="14" t="n">
        <x:f>IF(E49="Near 13-14 Oct",ROUND(L49+ROUND(I49*0.70,2)+J49+K49,2),N49)</x:f>
        <x:v>478.82</x:v>
      </x:c>
      <x:c r="U49" t="str">
        <x:v>Original workbook: Cost Model / Hotels, trip 092</x:v>
      </x:c>
    </x:row>
    <x:row r="50">
      <x:c r="A50" t="str">
        <x:v>R1-011</x:v>
      </x:c>
      <x:c r="B50" t="str">
        <x:v>Galatasaray</x:v>
      </x:c>
      <x:c r="C50" t="str">
        <x:v>Sporting CP</x:v>
      </x:c>
      <x:c r="D50" t="str">
        <x:v>2026-09-09</x:v>
      </x:c>
      <x:c r="E50" t="str">
        <x:v>R1 proxy</x:v>
      </x:c>
      <x:c r="F50" s="14" t="n">
        <x:v>752.51</x:v>
      </x:c>
      <x:c r="G50" s="14" t="n">
        <x:v>544</x:v>
      </x:c>
      <x:c r="H50" s="14" t="n">
        <x:v>544</x:v>
      </x:c>
      <x:c r="I50" s="14" t="n">
        <x:v>142.86</x:v>
      </x:c>
      <x:c r="J50" s="14" t="n">
        <x:v>65.65</x:v>
      </x:c>
      <x:c r="K50" s="14" t="n">
        <x:v>0</x:v>
      </x:c>
      <x:c r="L50" s="14" t="n">
        <x:f>IF(E50="Near 13-14 Oct",H50,G50)</x:f>
        <x:v>544</x:v>
      </x:c>
      <x:c r="M50" s="14" t="n">
        <x:f>IF(E50="Near 13-14 Oct",ROUND(I50*Overview!$B$7,2),I50)</x:f>
        <x:v>142.86</x:v>
      </x:c>
      <x:c r="N50" s="14" t="n">
        <x:f>IF(OR(E50="R1 proxy",E50="Route proxy"),F50,ROUND(SUM(L50:M50,J50:K50),2))</x:f>
        <x:v>752.51</x:v>
      </x:c>
      <x:c r="O50" s="14" t="n">
        <x:f>N50-F50</x:f>
        <x:v>0</x:v>
      </x:c>
      <x:c r="P50" s="14" t="str">
        <x:v>GOOD</x:v>
      </x:c>
      <x:c r="Q50" s="14" t="n">
        <x:f>IF(E50="Near 13-14 Oct",ROUND(L50+I50+J50+K50,2),N50)</x:f>
        <x:v>752.51</x:v>
      </x:c>
      <x:c r="R50" s="14" t="n">
        <x:f>IF(E50="Near 13-14 Oct",ROUND(L50+ROUND(I50*0.90,2)+J50+K50,2),N50)</x:f>
        <x:v>752.51</x:v>
      </x:c>
      <x:c r="S50" s="14" t="n">
        <x:f>N50</x:f>
        <x:v>752.51</x:v>
      </x:c>
      <x:c r="T50" s="14" t="n">
        <x:f>IF(E50="Near 13-14 Oct",ROUND(L50+ROUND(I50*0.70,2)+J50+K50,2),N50)</x:f>
        <x:v>752.51</x:v>
      </x:c>
      <x:c r="U50" t="str">
        <x:v>Historical R1 historical proxy</x:v>
      </x:c>
    </x:row>
    <x:row r="51">
      <x:c r="A51" t="str">
        <x:v>029</x:v>
      </x:c>
      <x:c r="B51" t="str">
        <x:v>Galatasaray</x:v>
      </x:c>
      <x:c r="C51" t="str">
        <x:v>Lille</x:v>
      </x:c>
      <x:c r="D51" t="str">
        <x:v>2026-10-21</x:v>
      </x:c>
      <x:c r="E51" t="str">
        <x:v>Future observed</x:v>
      </x:c>
      <x:c r="F51" s="14" t="n">
        <x:v>569.54</x:v>
      </x:c>
      <x:c r="G51" s="14" t="n">
        <x:v>418</x:v>
      </x:c>
      <x:c r="H51" s="14" t="n">
        <x:v>418</x:v>
      </x:c>
      <x:c r="I51" s="14" t="n">
        <x:v>70.2</x:v>
      </x:c>
      <x:c r="J51" s="14" t="n">
        <x:v>85.15</x:v>
      </x:c>
      <x:c r="K51" s="14" t="n">
        <x:v>38</x:v>
      </x:c>
      <x:c r="L51" s="14" t="n">
        <x:f>IF(E51="Near 13-14 Oct",H51,G51)</x:f>
        <x:v>418</x:v>
      </x:c>
      <x:c r="M51" s="14" t="n">
        <x:f>IF(E51="Near 13-14 Oct",ROUND(I51*Overview!$B$7,2),I51)</x:f>
        <x:v>70.2</x:v>
      </x:c>
      <x:c r="N51" s="14" t="n">
        <x:f>IF(OR(E51="R1 proxy",E51="Route proxy"),F51,ROUND(SUM(L51:M51,J51:K51),2))</x:f>
        <x:v>611.35</x:v>
      </x:c>
      <x:c r="O51" s="14" t="n">
        <x:f>N51-F51</x:f>
        <x:v>41.81000000000006</x:v>
      </x:c>
      <x:c r="P51" s="14" t="str">
        <x:v>GOOD</x:v>
      </x:c>
      <x:c r="Q51" s="14" t="n">
        <x:f>IF(E51="Near 13-14 Oct",ROUND(L51+I51+J51+K51,2),N51)</x:f>
        <x:v>611.35</x:v>
      </x:c>
      <x:c r="R51" s="14" t="n">
        <x:f>IF(E51="Near 13-14 Oct",ROUND(L51+ROUND(I51*0.90,2)+J51+K51,2),N51)</x:f>
        <x:v>611.35</x:v>
      </x:c>
      <x:c r="S51" s="14" t="n">
        <x:f>N51</x:f>
        <x:v>611.35</x:v>
      </x:c>
      <x:c r="T51" s="14" t="n">
        <x:f>IF(E51="Near 13-14 Oct",ROUND(L51+ROUND(I51*0.70,2)+J51+K51,2),N51)</x:f>
        <x:v>611.35</x:v>
      </x:c>
      <x:c r="U51" t="str">
        <x:v>Original workbook: Cost Model / Hotels, trip 029</x:v>
      </x:c>
    </x:row>
    <x:row r="52">
      <x:c r="A52" t="str">
        <x:v>075</x:v>
      </x:c>
      <x:c r="B52" t="str">
        <x:v>Galatasaray</x:v>
      </x:c>
      <x:c r="C52" t="str">
        <x:v>AEK Athens</x:v>
      </x:c>
      <x:c r="D52" t="str">
        <x:v>2026-12-08</x:v>
      </x:c>
      <x:c r="E52" t="str">
        <x:v>Future observed</x:v>
      </x:c>
      <x:c r="F52" s="14" t="n">
        <x:v>246.25</x:v>
      </x:c>
      <x:c r="G52" s="14" t="n">
        <x:v>132</x:v>
      </x:c>
      <x:c r="H52" s="14" t="n">
        <x:v>132</x:v>
      </x:c>
      <x:c r="I52" s="14" t="n">
        <x:v>37.19</x:v>
      </x:c>
      <x:c r="J52" s="14" t="n">
        <x:v>76.05</x:v>
      </x:c>
      <x:c r="K52" s="14" t="n">
        <x:v>0</x:v>
      </x:c>
      <x:c r="L52" s="14" t="n">
        <x:f>IF(E52="Near 13-14 Oct",H52,G52)</x:f>
        <x:v>132</x:v>
      </x:c>
      <x:c r="M52" s="14" t="n">
        <x:f>IF(E52="Near 13-14 Oct",ROUND(I52*Overview!$B$7,2),I52)</x:f>
        <x:v>37.19</x:v>
      </x:c>
      <x:c r="N52" s="14" t="n">
        <x:f>IF(OR(E52="R1 proxy",E52="Route proxy"),F52,ROUND(SUM(L52:M52,J52:K52),2))</x:f>
        <x:v>245.24</x:v>
      </x:c>
      <x:c r="O52" s="14" t="n">
        <x:f>N52-F52</x:f>
        <x:v>-1.009999999999991</x:v>
      </x:c>
      <x:c r="P52" s="14" t="str">
        <x:v>GOOD</x:v>
      </x:c>
      <x:c r="Q52" s="14" t="n">
        <x:f>IF(E52="Near 13-14 Oct",ROUND(L52+I52+J52+K52,2),N52)</x:f>
        <x:v>245.24</x:v>
      </x:c>
      <x:c r="R52" s="14" t="n">
        <x:f>IF(E52="Near 13-14 Oct",ROUND(L52+ROUND(I52*0.90,2)+J52+K52,2),N52)</x:f>
        <x:v>245.24</x:v>
      </x:c>
      <x:c r="S52" s="14" t="n">
        <x:f>N52</x:f>
        <x:v>245.24</x:v>
      </x:c>
      <x:c r="T52" s="14" t="n">
        <x:f>IF(E52="Near 13-14 Oct",ROUND(L52+ROUND(I52*0.70,2)+J52+K52,2),N52)</x:f>
        <x:v>245.24</x:v>
      </x:c>
      <x:c r="U52" t="str">
        <x:v>Original workbook: Cost Model / Hotels, trip 075</x:v>
      </x:c>
    </x:row>
    <x:row r="53">
      <x:c r="A53" t="str">
        <x:v>121</x:v>
      </x:c>
      <x:c r="B53" t="str">
        <x:v>Galatasaray</x:v>
      </x:c>
      <x:c r="C53" t="str">
        <x:v>Paris Saint-Germain</x:v>
      </x:c>
      <x:c r="D53" t="str">
        <x:v>2027-01-27</x:v>
      </x:c>
      <x:c r="E53" t="str">
        <x:v>Future observed</x:v>
      </x:c>
      <x:c r="F53" s="14" t="n">
        <x:v>463.3</x:v>
      </x:c>
      <x:c r="G53" s="14" t="n">
        <x:v>264</x:v>
      </x:c>
      <x:c r="H53" s="14" t="n">
        <x:v>264</x:v>
      </x:c>
      <x:c r="I53" s="14" t="n">
        <x:v>121.5</x:v>
      </x:c>
      <x:c r="J53" s="14" t="n">
        <x:v>85.15</x:v>
      </x:c>
      <x:c r="K53" s="14" t="n">
        <x:v>0</x:v>
      </x:c>
      <x:c r="L53" s="14" t="n">
        <x:f>IF(E53="Near 13-14 Oct",H53,G53)</x:f>
        <x:v>264</x:v>
      </x:c>
      <x:c r="M53" s="14" t="n">
        <x:f>IF(E53="Near 13-14 Oct",ROUND(I53*Overview!$B$7,2),I53)</x:f>
        <x:v>121.5</x:v>
      </x:c>
      <x:c r="N53" s="14" t="n">
        <x:f>IF(OR(E53="R1 proxy",E53="Route proxy"),F53,ROUND(SUM(L53:M53,J53:K53),2))</x:f>
        <x:v>470.65</x:v>
      </x:c>
      <x:c r="O53" s="14" t="n">
        <x:f>N53-F53</x:f>
        <x:v>7.349999999999966</x:v>
      </x:c>
      <x:c r="P53" s="14" t="str">
        <x:v>GOOD</x:v>
      </x:c>
      <x:c r="Q53" s="14" t="n">
        <x:f>IF(E53="Near 13-14 Oct",ROUND(L53+I53+J53+K53,2),N53)</x:f>
        <x:v>470.65</x:v>
      </x:c>
      <x:c r="R53" s="14" t="n">
        <x:f>IF(E53="Near 13-14 Oct",ROUND(L53+ROUND(I53*0.90,2)+J53+K53,2),N53)</x:f>
        <x:v>470.65</x:v>
      </x:c>
      <x:c r="S53" s="14" t="n">
        <x:f>N53</x:f>
        <x:v>470.65</x:v>
      </x:c>
      <x:c r="T53" s="14" t="n">
        <x:f>IF(E53="Near 13-14 Oct",ROUND(L53+ROUND(I53*0.70,2)+J53+K53,2),N53)</x:f>
        <x:v>470.65</x:v>
      </x:c>
      <x:c r="U53" t="str">
        <x:v>Original workbook: Cost Model / Hotels, trip 121</x:v>
      </x:c>
    </x:row>
    <x:row r="54">
      <x:c r="A54" t="str">
        <x:v>R1-006</x:v>
      </x:c>
      <x:c r="B54" t="str">
        <x:v>Inter</x:v>
      </x:c>
      <x:c r="C54" t="str">
        <x:v>Real Madrid</x:v>
      </x:c>
      <x:c r="D54" t="str">
        <x:v>2026-09-08</x:v>
      </x:c>
      <x:c r="E54" t="str">
        <x:v>R1 proxy</x:v>
      </x:c>
      <x:c r="F54" s="14" t="n">
        <x:v>294</x:v>
      </x:c>
      <x:c r="G54" s="14" t="n">
        <x:v>116</x:v>
      </x:c>
      <x:c r="H54" s="14" t="n">
        <x:v>116</x:v>
      </x:c>
      <x:c r="I54" s="14" t="n">
        <x:v>107.8</x:v>
      </x:c>
      <x:c r="J54" s="14" t="n">
        <x:v>70.2</x:v>
      </x:c>
      <x:c r="K54" s="14" t="n">
        <x:v>0</x:v>
      </x:c>
      <x:c r="L54" s="14" t="n">
        <x:f>IF(E54="Near 13-14 Oct",H54,G54)</x:f>
        <x:v>116</x:v>
      </x:c>
      <x:c r="M54" s="14" t="n">
        <x:f>IF(E54="Near 13-14 Oct",ROUND(I54*Overview!$B$7,2),I54)</x:f>
        <x:v>107.8</x:v>
      </x:c>
      <x:c r="N54" s="14" t="n">
        <x:f>IF(OR(E54="R1 proxy",E54="Route proxy"),F54,ROUND(SUM(L54:M54,J54:K54),2))</x:f>
        <x:v>294</x:v>
      </x:c>
      <x:c r="O54" s="14" t="n">
        <x:f>N54-F54</x:f>
        <x:v>0</x:v>
      </x:c>
      <x:c r="P54" s="14" t="str">
        <x:v>GOOD</x:v>
      </x:c>
      <x:c r="Q54" s="14" t="n">
        <x:f>IF(E54="Near 13-14 Oct",ROUND(L54+I54+J54+K54,2),N54)</x:f>
        <x:v>294</x:v>
      </x:c>
      <x:c r="R54" s="14" t="n">
        <x:f>IF(E54="Near 13-14 Oct",ROUND(L54+ROUND(I54*0.90,2)+J54+K54,2),N54)</x:f>
        <x:v>294</x:v>
      </x:c>
      <x:c r="S54" s="14" t="n">
        <x:f>N54</x:f>
        <x:v>294</x:v>
      </x:c>
      <x:c r="T54" s="14" t="n">
        <x:f>IF(E54="Near 13-14 Oct",ROUND(L54+ROUND(I54*0.70,2)+J54+K54,2),N54)</x:f>
        <x:v>294</x:v>
      </x:c>
      <x:c r="U54" t="str">
        <x:v>Historical R1 historical proxy</x:v>
      </x:c>
    </x:row>
    <x:row r="55">
      <x:c r="A55" t="str">
        <x:v>041</x:v>
      </x:c>
      <x:c r="B55" t="str">
        <x:v>Inter</x:v>
      </x:c>
      <x:c r="C55" t="str">
        <x:v>Feyenoord</x:v>
      </x:c>
      <x:c r="D55" t="str">
        <x:v>2026-11-03</x:v>
      </x:c>
      <x:c r="E55" t="str">
        <x:v>Future observed</x:v>
      </x:c>
      <x:c r="F55" s="14" t="n">
        <x:v>389.01</x:v>
      </x:c>
      <x:c r="G55" s="14" t="n">
        <x:v>173</x:v>
      </x:c>
      <x:c r="H55" s="14" t="n">
        <x:v>173</x:v>
      </x:c>
      <x:c r="I55" s="14" t="n">
        <x:v>89.25</x:v>
      </x:c>
      <x:c r="J55" s="14" t="n">
        <x:v>95.55</x:v>
      </x:c>
      <x:c r="K55" s="14" t="n">
        <x:v>36.4</x:v>
      </x:c>
      <x:c r="L55" s="14" t="n">
        <x:f>IF(E55="Near 13-14 Oct",H55,G55)</x:f>
        <x:v>173</x:v>
      </x:c>
      <x:c r="M55" s="14" t="n">
        <x:f>IF(E55="Near 13-14 Oct",ROUND(I55*Overview!$B$7,2),I55)</x:f>
        <x:v>89.25</x:v>
      </x:c>
      <x:c r="N55" s="14" t="n">
        <x:f>IF(OR(E55="R1 proxy",E55="Route proxy"),F55,ROUND(SUM(L55:M55,J55:K55),2))</x:f>
        <x:v>394.2</x:v>
      </x:c>
      <x:c r="O55" s="14" t="n">
        <x:f>N55-F55</x:f>
        <x:v>5.189999999999998</x:v>
      </x:c>
      <x:c r="P55" s="14" t="str">
        <x:v>GOOD</x:v>
      </x:c>
      <x:c r="Q55" s="14" t="n">
        <x:f>IF(E55="Near 13-14 Oct",ROUND(L55+I55+J55+K55,2),N55)</x:f>
        <x:v>394.2</x:v>
      </x:c>
      <x:c r="R55" s="14" t="n">
        <x:f>IF(E55="Near 13-14 Oct",ROUND(L55+ROUND(I55*0.90,2)+J55+K55,2),N55)</x:f>
        <x:v>394.2</x:v>
      </x:c>
      <x:c r="S55" s="14" t="n">
        <x:f>N55</x:f>
        <x:v>394.2</x:v>
      </x:c>
      <x:c r="T55" s="14" t="n">
        <x:f>IF(E55="Near 13-14 Oct",ROUND(L55+ROUND(I55*0.70,2)+J55+K55,2),N55)</x:f>
        <x:v>394.2</x:v>
      </x:c>
      <x:c r="U55" t="str">
        <x:v>Original workbook: Cost Model / Hotels, trip 041</x:v>
      </x:c>
    </x:row>
    <x:row r="56">
      <x:c r="A56" t="str">
        <x:v>085</x:v>
      </x:c>
      <x:c r="B56" t="str">
        <x:v>Inter</x:v>
      </x:c>
      <x:c r="C56" t="str">
        <x:v>Borussia Dortmund</x:v>
      </x:c>
      <x:c r="D56" t="str">
        <x:v>2026-12-09</x:v>
      </x:c>
      <x:c r="E56" t="str">
        <x:v>Future observed</x:v>
      </x:c>
      <x:c r="F56" s="14" t="n">
        <x:v>547.42</x:v>
      </x:c>
      <x:c r="G56" s="14" t="n">
        <x:v>254</x:v>
      </x:c>
      <x:c r="H56" s="14" t="n">
        <x:v>254</x:v>
      </x:c>
      <x:c r="I56" s="14" t="n">
        <x:v>214.12</x:v>
      </x:c>
      <x:c r="J56" s="14" t="n">
        <x:v>86.45</x:v>
      </x:c>
      <x:c r="K56" s="14" t="n">
        <x:v>0</x:v>
      </x:c>
      <x:c r="L56" s="14" t="n">
        <x:f>IF(E56="Near 13-14 Oct",H56,G56)</x:f>
        <x:v>254</x:v>
      </x:c>
      <x:c r="M56" s="14" t="n">
        <x:f>IF(E56="Near 13-14 Oct",ROUND(I56*Overview!$B$7,2),I56)</x:f>
        <x:v>214.12</x:v>
      </x:c>
      <x:c r="N56" s="14" t="n">
        <x:f>IF(OR(E56="R1 proxy",E56="Route proxy"),F56,ROUND(SUM(L56:M56,J56:K56),2))</x:f>
        <x:v>554.57</x:v>
      </x:c>
      <x:c r="O56" s="14" t="n">
        <x:f>N56-F56</x:f>
        <x:v>7.150000000000091</x:v>
      </x:c>
      <x:c r="P56" s="14" t="str">
        <x:v>GOOD</x:v>
      </x:c>
      <x:c r="Q56" s="14" t="n">
        <x:f>IF(E56="Near 13-14 Oct",ROUND(L56+I56+J56+K56,2),N56)</x:f>
        <x:v>554.57</x:v>
      </x:c>
      <x:c r="R56" s="14" t="n">
        <x:f>IF(E56="Near 13-14 Oct",ROUND(L56+ROUND(I56*0.90,2)+J56+K56,2),N56)</x:f>
        <x:v>554.57</x:v>
      </x:c>
      <x:c r="S56" s="14" t="n">
        <x:f>N56</x:f>
        <x:v>554.57</x:v>
      </x:c>
      <x:c r="T56" s="14" t="n">
        <x:f>IF(E56="Near 13-14 Oct",ROUND(L56+ROUND(I56*0.70,2)+J56+K56,2),N56)</x:f>
        <x:v>554.57</x:v>
      </x:c>
      <x:c r="U56" t="str">
        <x:v>Original workbook: Cost Model / Hotels, trip 085</x:v>
      </x:c>
    </x:row>
    <x:row r="57">
      <x:c r="A57" t="str">
        <x:v>126</x:v>
      </x:c>
      <x:c r="B57" t="str">
        <x:v>Inter</x:v>
      </x:c>
      <x:c r="C57" t="str">
        <x:v>Slovan Bratislava</x:v>
      </x:c>
      <x:c r="D57" t="str">
        <x:v>2027-01-27</x:v>
      </x:c>
      <x:c r="E57" t="str">
        <x:v>Future observed</x:v>
      </x:c>
      <x:c r="F57" s="14" t="n">
        <x:v>331.74</x:v>
      </x:c>
      <x:c r="G57" s="14" t="n">
        <x:v>192</x:v>
      </x:c>
      <x:c r="H57" s="14" t="n">
        <x:v>192</x:v>
      </x:c>
      <x:c r="I57" s="14" t="n">
        <x:v>52.35</x:v>
      </x:c>
      <x:c r="J57" s="14" t="n">
        <x:v>76.7</x:v>
      </x:c>
      <x:c r="K57" s="14" t="n">
        <x:v>11.8</x:v>
      </x:c>
      <x:c r="L57" s="14" t="n">
        <x:f>IF(E57="Near 13-14 Oct",H57,G57)</x:f>
        <x:v>192</x:v>
      </x:c>
      <x:c r="M57" s="14" t="n">
        <x:f>IF(E57="Near 13-14 Oct",ROUND(I57*Overview!$B$7,2),I57)</x:f>
        <x:v>52.35</x:v>
      </x:c>
      <x:c r="N57" s="14" t="n">
        <x:f>IF(OR(E57="R1 proxy",E57="Route proxy"),F57,ROUND(SUM(L57:M57,J57:K57),2))</x:f>
        <x:v>332.85</x:v>
      </x:c>
      <x:c r="O57" s="14" t="n">
        <x:f>N57-F57</x:f>
        <x:v>1.1100000000000136</x:v>
      </x:c>
      <x:c r="P57" s="14" t="str">
        <x:v>GOOD</x:v>
      </x:c>
      <x:c r="Q57" s="14" t="n">
        <x:f>IF(E57="Near 13-14 Oct",ROUND(L57+I57+J57+K57,2),N57)</x:f>
        <x:v>332.85</x:v>
      </x:c>
      <x:c r="R57" s="14" t="n">
        <x:f>IF(E57="Near 13-14 Oct",ROUND(L57+ROUND(I57*0.90,2)+J57+K57,2),N57)</x:f>
        <x:v>332.85</x:v>
      </x:c>
      <x:c r="S57" s="14" t="n">
        <x:f>N57</x:f>
        <x:v>332.85</x:v>
      </x:c>
      <x:c r="T57" s="14" t="n">
        <x:f>IF(E57="Near 13-14 Oct",ROUND(L57+ROUND(I57*0.70,2)+J57+K57,2),N57)</x:f>
        <x:v>332.85</x:v>
      </x:c>
      <x:c r="U57" t="str">
        <x:v>Original workbook: Cost Model / Hotels, trip 126</x:v>
      </x:c>
    </x:row>
    <x:row r="58">
      <x:c r="A58" t="str">
        <x:v>R1-001</x:v>
      </x:c>
      <x:c r="B58" t="str">
        <x:v>LASK</x:v>
      </x:c>
      <x:c r="C58" t="str">
        <x:v>AEK Athens</x:v>
      </x:c>
      <x:c r="D58" t="str">
        <x:v>2026-09-08</x:v>
      </x:c>
      <x:c r="E58" t="str">
        <x:v>R1 proxy</x:v>
      </x:c>
      <x:c r="F58" s="14" t="n">
        <x:v>352.18</x:v>
      </x:c>
      <x:c r="G58" s="14" t="n">
        <x:v>145</x:v>
      </x:c>
      <x:c r="H58" s="14" t="n">
        <x:v>145</x:v>
      </x:c>
      <x:c r="I58" s="14" t="n">
        <x:v>89.13</x:v>
      </x:c>
      <x:c r="J58" s="14" t="n">
        <x:v>76.05</x:v>
      </x:c>
      <x:c r="K58" s="14" t="n">
        <x:v>42</x:v>
      </x:c>
      <x:c r="L58" s="14" t="n">
        <x:f>IF(E58="Near 13-14 Oct",H58,G58)</x:f>
        <x:v>145</x:v>
      </x:c>
      <x:c r="M58" s="14" t="n">
        <x:f>IF(E58="Near 13-14 Oct",ROUND(I58*Overview!$B$7,2),I58)</x:f>
        <x:v>89.13</x:v>
      </x:c>
      <x:c r="N58" s="14" t="n">
        <x:f>IF(OR(E58="R1 proxy",E58="Route proxy"),F58,ROUND(SUM(L58:M58,J58:K58),2))</x:f>
        <x:v>352.18</x:v>
      </x:c>
      <x:c r="O58" s="14" t="n">
        <x:f>N58-F58</x:f>
        <x:v>0</x:v>
      </x:c>
      <x:c r="P58" s="14" t="str">
        <x:v>GOOD</x:v>
      </x:c>
      <x:c r="Q58" s="14" t="n">
        <x:f>IF(E58="Near 13-14 Oct",ROUND(L58+I58+J58+K58,2),N58)</x:f>
        <x:v>352.18</x:v>
      </x:c>
      <x:c r="R58" s="14" t="n">
        <x:f>IF(E58="Near 13-14 Oct",ROUND(L58+ROUND(I58*0.90,2)+J58+K58,2),N58)</x:f>
        <x:v>352.18</x:v>
      </x:c>
      <x:c r="S58" s="14" t="n">
        <x:f>N58</x:f>
        <x:v>352.18</x:v>
      </x:c>
      <x:c r="T58" s="14" t="n">
        <x:f>IF(E58="Near 13-14 Oct",ROUND(L58+ROUND(I58*0.70,2)+J58+K58,2),N58)</x:f>
        <x:v>352.18</x:v>
      </x:c>
      <x:c r="U58" t="str">
        <x:v>Historical R1 historical proxy</x:v>
      </x:c>
    </x:row>
    <x:row r="59">
      <x:c r="A59" t="str">
        <x:v>036</x:v>
      </x:c>
      <x:c r="B59" t="str">
        <x:v>LASK</x:v>
      </x:c>
      <x:c r="C59" t="str">
        <x:v>Sporting CP</x:v>
      </x:c>
      <x:c r="D59" t="str">
        <x:v>2026-10-21</x:v>
      </x:c>
      <x:c r="E59" t="str">
        <x:v>Future observed</x:v>
      </x:c>
      <x:c r="F59" s="14" t="n">
        <x:v>735.84</x:v>
      </x:c>
      <x:c r="G59" s="14" t="n">
        <x:v>616</x:v>
      </x:c>
      <x:c r="H59" s="14" t="n">
        <x:v>616</x:v>
      </x:c>
      <x:c r="I59" s="14" t="n">
        <x:v>114.24</x:v>
      </x:c>
      <x:c r="J59" s="14" t="n">
        <x:v>65.65</x:v>
      </x:c>
      <x:c r="K59" s="14" t="n">
        <x:v>0</x:v>
      </x:c>
      <x:c r="L59" s="14" t="n">
        <x:f>IF(E59="Near 13-14 Oct",H59,G59)</x:f>
        <x:v>616</x:v>
      </x:c>
      <x:c r="M59" s="14" t="n">
        <x:f>IF(E59="Near 13-14 Oct",ROUND(I59*Overview!$B$7,2),I59)</x:f>
        <x:v>114.24</x:v>
      </x:c>
      <x:c r="N59" s="14" t="n">
        <x:f>IF(OR(E59="R1 proxy",E59="Route proxy"),F59,ROUND(SUM(L59:M59,J59:K59),2))</x:f>
        <x:v>795.89</x:v>
      </x:c>
      <x:c r="O59" s="14" t="n">
        <x:f>N59-F59</x:f>
        <x:v>60.049999999999955</x:v>
      </x:c>
      <x:c r="P59" s="14" t="str">
        <x:v>LIMITED</x:v>
      </x:c>
      <x:c r="Q59" s="14" t="n">
        <x:f>IF(E59="Near 13-14 Oct",ROUND(L59+I59+J59+K59,2),N59)</x:f>
        <x:v>795.89</x:v>
      </x:c>
      <x:c r="R59" s="14" t="n">
        <x:f>IF(E59="Near 13-14 Oct",ROUND(L59+ROUND(I59*0.90,2)+J59+K59,2),N59)</x:f>
        <x:v>795.89</x:v>
      </x:c>
      <x:c r="S59" s="14" t="n">
        <x:f>N59</x:f>
        <x:v>795.89</x:v>
      </x:c>
      <x:c r="T59" s="14" t="n">
        <x:f>IF(E59="Near 13-14 Oct",ROUND(L59+ROUND(I59*0.70,2)+J59+K59,2),N59)</x:f>
        <x:v>795.89</x:v>
      </x:c>
      <x:c r="U59" t="str">
        <x:v>Original workbook: Cost Model / Hotels, trip 036</x:v>
      </x:c>
    </x:row>
    <x:row r="60">
      <x:c r="A60" t="str">
        <x:v>055</x:v>
      </x:c>
      <x:c r="B60" t="str">
        <x:v>LASK</x:v>
      </x:c>
      <x:c r="C60" t="str">
        <x:v>Bodø/Glimt</x:v>
      </x:c>
      <x:c r="D60" t="str">
        <x:v>2026-11-24</x:v>
      </x:c>
      <x:c r="E60" t="str">
        <x:v>Future observed</x:v>
      </x:c>
      <x:c r="F60" s="14" t="n">
        <x:v>924.52</x:v>
      </x:c>
      <x:c r="G60" s="14" t="n">
        <x:v>410</x:v>
      </x:c>
      <x:c r="H60" s="14" t="n">
        <x:v>410</x:v>
      </x:c>
      <x:c r="I60" s="14" t="n">
        <x:v>275.5</x:v>
      </x:c>
      <x:c r="J60" s="14" t="n">
        <x:v>198.9</x:v>
      </x:c>
      <x:c r="K60" s="14" t="n">
        <x:v>42</x:v>
      </x:c>
      <x:c r="L60" s="14" t="n">
        <x:f>IF(E60="Near 13-14 Oct",H60,G60)</x:f>
        <x:v>410</x:v>
      </x:c>
      <x:c r="M60" s="14" t="n">
        <x:f>IF(E60="Near 13-14 Oct",ROUND(I60*Overview!$B$7,2),I60)</x:f>
        <x:v>275.5</x:v>
      </x:c>
      <x:c r="N60" s="14" t="n">
        <x:f>IF(OR(E60="R1 proxy",E60="Route proxy"),F60,ROUND(SUM(L60:M60,J60:K60),2))</x:f>
        <x:v>926.4</x:v>
      </x:c>
      <x:c r="O60" s="14" t="n">
        <x:f>N60-F60</x:f>
        <x:v>1.8799999999999955</x:v>
      </x:c>
      <x:c r="P60" s="14" t="str">
        <x:v>LIMITED</x:v>
      </x:c>
      <x:c r="Q60" s="14" t="n">
        <x:f>IF(E60="Near 13-14 Oct",ROUND(L60+I60+J60+K60,2),N60)</x:f>
        <x:v>926.4</x:v>
      </x:c>
      <x:c r="R60" s="14" t="n">
        <x:f>IF(E60="Near 13-14 Oct",ROUND(L60+ROUND(I60*0.90,2)+J60+K60,2),N60)</x:f>
        <x:v>926.4</x:v>
      </x:c>
      <x:c r="S60" s="14" t="n">
        <x:f>N60</x:f>
        <x:v>926.4</x:v>
      </x:c>
      <x:c r="T60" s="14" t="n">
        <x:f>IF(E60="Near 13-14 Oct",ROUND(L60+ROUND(I60*0.70,2)+J60+K60,2),N60)</x:f>
        <x:v>926.4</x:v>
      </x:c>
      <x:c r="U60" t="str">
        <x:v>Original workbook: Cost Model / Hotels, trip 055</x:v>
      </x:c>
    </x:row>
    <x:row r="61">
      <x:c r="A61" t="str">
        <x:v>098</x:v>
      </x:c>
      <x:c r="B61" t="str">
        <x:v>LASK</x:v>
      </x:c>
      <x:c r="C61" t="str">
        <x:v>Real Madrid</x:v>
      </x:c>
      <x:c r="D61" t="str">
        <x:v>2027-01-19</x:v>
      </x:c>
      <x:c r="E61" t="str">
        <x:v>Future observed</x:v>
      </x:c>
      <x:c r="F61" s="14" t="n">
        <x:v>764.02</x:v>
      </x:c>
      <x:c r="G61" s="14" t="n">
        <x:v>516</x:v>
      </x:c>
      <x:c r="H61" s="14" t="n">
        <x:v>516</x:v>
      </x:c>
      <x:c r="I61" s="14" t="n">
        <x:v>130</x:v>
      </x:c>
      <x:c r="J61" s="14" t="n">
        <x:v>70.2</x:v>
      </x:c>
      <x:c r="K61" s="14" t="n">
        <x:v>42</x:v>
      </x:c>
      <x:c r="L61" s="14" t="n">
        <x:f>IF(E61="Near 13-14 Oct",H61,G61)</x:f>
        <x:v>516</x:v>
      </x:c>
      <x:c r="M61" s="14" t="n">
        <x:f>IF(E61="Near 13-14 Oct",ROUND(I61*Overview!$B$7,2),I61)</x:f>
        <x:v>130</x:v>
      </x:c>
      <x:c r="N61" s="14" t="n">
        <x:f>IF(OR(E61="R1 proxy",E61="Route proxy"),F61,ROUND(SUM(L61:M61,J61:K61),2))</x:f>
        <x:v>758.2</x:v>
      </x:c>
      <x:c r="O61" s="14" t="n">
        <x:f>N61-F61</x:f>
        <x:v>-5.819999999999936</x:v>
      </x:c>
      <x:c r="P61" s="14" t="str">
        <x:v>GOOD</x:v>
      </x:c>
      <x:c r="Q61" s="14" t="n">
        <x:f>IF(E61="Near 13-14 Oct",ROUND(L61+I61+J61+K61,2),N61)</x:f>
        <x:v>758.2</x:v>
      </x:c>
      <x:c r="R61" s="14" t="n">
        <x:f>IF(E61="Near 13-14 Oct",ROUND(L61+ROUND(I61*0.90,2)+J61+K61,2),N61)</x:f>
        <x:v>758.2</x:v>
      </x:c>
      <x:c r="S61" s="14" t="n">
        <x:f>N61</x:f>
        <x:v>758.2</x:v>
      </x:c>
      <x:c r="T61" s="14" t="n">
        <x:f>IF(E61="Near 13-14 Oct",ROUND(L61+ROUND(I61*0.70,2)+J61+K61,2),N61)</x:f>
        <x:v>758.2</x:v>
      </x:c>
      <x:c r="U61" t="str">
        <x:v>Original workbook: Cost Model / Hotels, trip 098</x:v>
      </x:c>
    </x:row>
    <x:row r="62">
      <x:c r="A62" t="str">
        <x:v>R1-018</x:v>
      </x:c>
      <x:c r="B62" t="str">
        <x:v>Lens</x:v>
      </x:c>
      <x:c r="C62" t="str">
        <x:v>Slavia Praha</x:v>
      </x:c>
      <x:c r="D62" t="str">
        <x:v>2026-09-10</x:v>
      </x:c>
      <x:c r="E62" t="str">
        <x:v>R1 proxy</x:v>
      </x:c>
      <x:c r="F62" s="14" t="n">
        <x:v>330.67</x:v>
      </x:c>
      <x:c r="G62" s="14" t="n">
        <x:v>146</x:v>
      </x:c>
      <x:c r="H62" s="14" t="n">
        <x:v>146</x:v>
      </x:c>
      <x:c r="I62" s="14" t="n">
        <x:v>70.32</x:v>
      </x:c>
      <x:c r="J62" s="14" t="n">
        <x:v>64.35</x:v>
      </x:c>
      <x:c r="K62" s="14" t="n">
        <x:v>50</x:v>
      </x:c>
      <x:c r="L62" s="14" t="n">
        <x:f>IF(E62="Near 13-14 Oct",H62,G62)</x:f>
        <x:v>146</x:v>
      </x:c>
      <x:c r="M62" s="14" t="n">
        <x:f>IF(E62="Near 13-14 Oct",ROUND(I62*Overview!$B$7,2),I62)</x:f>
        <x:v>70.32</x:v>
      </x:c>
      <x:c r="N62" s="14" t="n">
        <x:f>IF(OR(E62="R1 proxy",E62="Route proxy"),F62,ROUND(SUM(L62:M62,J62:K62),2))</x:f>
        <x:v>330.67</x:v>
      </x:c>
      <x:c r="O62" s="14" t="n">
        <x:f>N62-F62</x:f>
        <x:v>0</x:v>
      </x:c>
      <x:c r="P62" s="14" t="str">
        <x:v>GOOD</x:v>
      </x:c>
      <x:c r="Q62" s="14" t="n">
        <x:f>IF(E62="Near 13-14 Oct",ROUND(L62+I62+J62+K62,2),N62)</x:f>
        <x:v>330.67</x:v>
      </x:c>
      <x:c r="R62" s="14" t="n">
        <x:f>IF(E62="Near 13-14 Oct",ROUND(L62+ROUND(I62*0.90,2)+J62+K62,2),N62)</x:f>
        <x:v>330.67</x:v>
      </x:c>
      <x:c r="S62" s="14" t="n">
        <x:f>N62</x:f>
        <x:v>330.67</x:v>
      </x:c>
      <x:c r="T62" s="14" t="n">
        <x:f>IF(E62="Near 13-14 Oct",ROUND(L62+ROUND(I62*0.70,2)+J62+K62,2),N62)</x:f>
        <x:v>330.67</x:v>
      </x:c>
      <x:c r="U62" t="str">
        <x:v>Historical R1 historical proxy</x:v>
      </x:c>
    </x:row>
    <x:row r="63">
      <x:c r="A63" t="str">
        <x:v>031</x:v>
      </x:c>
      <x:c r="B63" t="str">
        <x:v>Lens</x:v>
      </x:c>
      <x:c r="C63" t="str">
        <x:v>Club Brugge</x:v>
      </x:c>
      <x:c r="D63" t="str">
        <x:v>2026-10-21</x:v>
      </x:c>
      <x:c r="E63" t="str">
        <x:v>Future observed</x:v>
      </x:c>
      <x:c r="F63" s="14" t="n">
        <x:v>312.81</x:v>
      </x:c>
      <x:c r="G63" s="14" t="n">
        <x:v>50</x:v>
      </x:c>
      <x:c r="H63" s="14" t="n">
        <x:v>50</x:v>
      </x:c>
      <x:c r="I63" s="14" t="n">
        <x:v>149</x:v>
      </x:c>
      <x:c r="J63" s="14" t="n">
        <x:v>92.3</x:v>
      </x:c>
      <x:c r="K63" s="14" t="n">
        <x:v>0</x:v>
      </x:c>
      <x:c r="L63" s="14" t="n">
        <x:f>IF(E63="Near 13-14 Oct",H63,G63)</x:f>
        <x:v>50</x:v>
      </x:c>
      <x:c r="M63" s="14" t="n">
        <x:f>IF(E63="Near 13-14 Oct",ROUND(I63*Overview!$B$7,2),I63)</x:f>
        <x:v>149</x:v>
      </x:c>
      <x:c r="N63" s="14" t="n">
        <x:f>IF(OR(E63="R1 proxy",E63="Route proxy"),F63,ROUND(SUM(L63:M63,J63:K63),2))</x:f>
        <x:v>291.3</x:v>
      </x:c>
      <x:c r="O63" s="14" t="n">
        <x:f>N63-F63</x:f>
        <x:v>-21.50999999999999</x:v>
      </x:c>
      <x:c r="P63" s="14" t="str">
        <x:v>GOOD</x:v>
      </x:c>
      <x:c r="Q63" s="14" t="n">
        <x:f>IF(E63="Near 13-14 Oct",ROUND(L63+I63+J63+K63,2),N63)</x:f>
        <x:v>291.3</x:v>
      </x:c>
      <x:c r="R63" s="14" t="n">
        <x:f>IF(E63="Near 13-14 Oct",ROUND(L63+ROUND(I63*0.90,2)+J63+K63,2),N63)</x:f>
        <x:v>291.3</x:v>
      </x:c>
      <x:c r="S63" s="14" t="n">
        <x:f>N63</x:f>
        <x:v>291.3</x:v>
      </x:c>
      <x:c r="T63" s="14" t="n">
        <x:f>IF(E63="Near 13-14 Oct",ROUND(L63+ROUND(I63*0.70,2)+J63+K63,2),N63)</x:f>
        <x:v>291.3</x:v>
      </x:c>
      <x:c r="U63" t="str">
        <x:v>Original workbook: Cost Model / Hotels, trip 031</x:v>
      </x:c>
    </x:row>
    <x:row r="64">
      <x:c r="A64" t="str">
        <x:v>061</x:v>
      </x:c>
      <x:c r="B64" t="str">
        <x:v>Lens</x:v>
      </x:c>
      <x:c r="C64" t="str">
        <x:v>RB Leipzig</x:v>
      </x:c>
      <x:c r="D64" t="str">
        <x:v>2026-11-24</x:v>
      </x:c>
      <x:c r="E64" t="str">
        <x:v>Future observed</x:v>
      </x:c>
      <x:c r="F64" s="14" t="n">
        <x:v>843.01</x:v>
      </x:c>
      <x:c r="G64" s="14" t="n">
        <x:v>490</x:v>
      </x:c>
      <x:c r="H64" s="14" t="n">
        <x:v>490</x:v>
      </x:c>
      <x:c r="I64" s="14" t="n">
        <x:v>128.8</x:v>
      </x:c>
      <x:c r="J64" s="14" t="n">
        <x:v>172.9</x:v>
      </x:c>
      <x:c r="K64" s="14" t="n">
        <x:v>50</x:v>
      </x:c>
      <x:c r="L64" s="14" t="n">
        <x:f>IF(E64="Near 13-14 Oct",H64,G64)</x:f>
        <x:v>490</x:v>
      </x:c>
      <x:c r="M64" s="14" t="n">
        <x:f>IF(E64="Near 13-14 Oct",ROUND(I64*Overview!$B$7,2),I64)</x:f>
        <x:v>128.8</x:v>
      </x:c>
      <x:c r="N64" s="14" t="n">
        <x:f>IF(OR(E64="R1 proxy",E64="Route proxy"),F64,ROUND(SUM(L64:M64,J64:K64),2))</x:f>
        <x:v>841.7</x:v>
      </x:c>
      <x:c r="O64" s="14" t="n">
        <x:f>N64-F64</x:f>
        <x:v>-1.3099999999999454</x:v>
      </x:c>
      <x:c r="P64" s="14" t="str">
        <x:v>GOOD</x:v>
      </x:c>
      <x:c r="Q64" s="14" t="n">
        <x:f>IF(E64="Near 13-14 Oct",ROUND(L64+I64+J64+K64,2),N64)</x:f>
        <x:v>841.7</x:v>
      </x:c>
      <x:c r="R64" s="14" t="n">
        <x:f>IF(E64="Near 13-14 Oct",ROUND(L64+ROUND(I64*0.90,2)+J64+K64,2),N64)</x:f>
        <x:v>841.7</x:v>
      </x:c>
      <x:c r="S64" s="14" t="n">
        <x:f>N64</x:f>
        <x:v>841.7</x:v>
      </x:c>
      <x:c r="T64" s="14" t="n">
        <x:f>IF(E64="Near 13-14 Oct",ROUND(L64+ROUND(I64*0.70,2)+J64+K64,2),N64)</x:f>
        <x:v>841.7</x:v>
      </x:c>
      <x:c r="U64" t="str">
        <x:v>Original workbook: Cost Model / Hotels, trip 061</x:v>
      </x:c>
    </x:row>
    <x:row r="65">
      <x:c r="A65" t="str">
        <x:v>119</x:v>
      </x:c>
      <x:c r="B65" t="str">
        <x:v>Lens</x:v>
      </x:c>
      <x:c r="C65" t="str">
        <x:v>Liverpool</x:v>
      </x:c>
      <x:c r="D65" t="str">
        <x:v>2027-01-27</x:v>
      </x:c>
      <x:c r="E65" t="str">
        <x:v>Future observed</x:v>
      </x:c>
      <x:c r="F65" s="14" t="n">
        <x:v>440.6</x:v>
      </x:c>
      <x:c r="G65" s="14" t="n">
        <x:v>168</x:v>
      </x:c>
      <x:c r="H65" s="14" t="n">
        <x:v>168</x:v>
      </x:c>
      <x:c r="I65" s="14" t="n">
        <x:v>85.2</x:v>
      </x:c>
      <x:c r="J65" s="14" t="n">
        <x:v>96.85</x:v>
      </x:c>
      <x:c r="K65" s="14" t="n">
        <x:v>96.15</x:v>
      </x:c>
      <x:c r="L65" s="14" t="n">
        <x:f>IF(E65="Near 13-14 Oct",H65,G65)</x:f>
        <x:v>168</x:v>
      </x:c>
      <x:c r="M65" s="14" t="n">
        <x:f>IF(E65="Near 13-14 Oct",ROUND(I65*Overview!$B$7,2),I65)</x:f>
        <x:v>85.2</x:v>
      </x:c>
      <x:c r="N65" s="14" t="n">
        <x:f>IF(OR(E65="R1 proxy",E65="Route proxy"),F65,ROUND(SUM(L65:M65,J65:K65),2))</x:f>
        <x:v>446.2</x:v>
      </x:c>
      <x:c r="O65" s="14" t="n">
        <x:f>N65-F65</x:f>
        <x:v>5.599999999999966</x:v>
      </x:c>
      <x:c r="P65" s="14" t="str">
        <x:v>GOOD</x:v>
      </x:c>
      <x:c r="Q65" s="14" t="n">
        <x:f>IF(E65="Near 13-14 Oct",ROUND(L65+I65+J65+K65,2),N65)</x:f>
        <x:v>446.2</x:v>
      </x:c>
      <x:c r="R65" s="14" t="n">
        <x:f>IF(E65="Near 13-14 Oct",ROUND(L65+ROUND(I65*0.90,2)+J65+K65,2),N65)</x:f>
        <x:v>446.2</x:v>
      </x:c>
      <x:c r="S65" s="14" t="n">
        <x:f>N65</x:f>
        <x:v>446.2</x:v>
      </x:c>
      <x:c r="T65" s="14" t="n">
        <x:f>IF(E65="Near 13-14 Oct",ROUND(L65+ROUND(I65*0.70,2)+J65+K65,2),N65)</x:f>
        <x:v>446.2</x:v>
      </x:c>
      <x:c r="U65" t="str">
        <x:v>Original workbook: Cost Model / Hotels, trip 119</x:v>
      </x:c>
    </x:row>
    <x:row r="66">
      <x:c r="A66" t="str">
        <x:v>003</x:v>
      </x:c>
      <x:c r="B66" t="str">
        <x:v>Lille</x:v>
      </x:c>
      <x:c r="C66" t="str">
        <x:v>Arsenal</x:v>
      </x:c>
      <x:c r="D66" t="str">
        <x:v>2026-10-13</x:v>
      </x:c>
      <x:c r="E66" t="str">
        <x:v>Near 13-14 Oct</x:v>
      </x:c>
      <x:c r="F66" s="14" t="n">
        <x:v>359.45</x:v>
      </x:c>
      <x:c r="G66" s="14" t="n">
        <x:v>114</x:v>
      </x:c>
      <x:c r="H66" s="14" t="n">
        <x:v>87.25</x:v>
      </x:c>
      <x:c r="I66" s="14" t="n">
        <x:v>116.4</x:v>
      </x:c>
      <x:c r="J66" s="14" t="n">
        <x:v>96.85</x:v>
      </x:c>
      <x:c r="K66" s="14" t="n">
        <x:v>38</x:v>
      </x:c>
      <x:c r="L66" s="14" t="n">
        <x:f>IF(E66="Near 13-14 Oct",H66,G66)</x:f>
        <x:v>87.25</x:v>
      </x:c>
      <x:c r="M66" s="14" t="n">
        <x:f>IF(E66="Near 13-14 Oct",ROUND(I66*Overview!$B$7,2),I66)</x:f>
        <x:v>93.12</x:v>
      </x:c>
      <x:c r="N66" s="14" t="n">
        <x:f>IF(OR(E66="R1 proxy",E66="Route proxy"),F66,ROUND(SUM(L66:M66,J66:K66),2))</x:f>
        <x:v>315.22</x:v>
      </x:c>
      <x:c r="O66" s="14" t="n">
        <x:f>N66-F66</x:f>
        <x:v>-44.22999999999996</x:v>
      </x:c>
      <x:c r="P66" s="14" t="str">
        <x:v>GOOD</x:v>
      </x:c>
      <x:c r="Q66" s="14" t="n">
        <x:f>IF(E66="Near 13-14 Oct",ROUND(L66+I66+J66+K66,2),N66)</x:f>
        <x:v>338.5</x:v>
      </x:c>
      <x:c r="R66" s="14" t="n">
        <x:f>IF(E66="Near 13-14 Oct",ROUND(L66+ROUND(I66*0.90,2)+J66+K66,2),N66)</x:f>
        <x:v>326.86</x:v>
      </x:c>
      <x:c r="S66" s="14" t="n">
        <x:f>N66</x:f>
        <x:v>315.22</x:v>
      </x:c>
      <x:c r="T66" s="14" t="n">
        <x:f>IF(E66="Near 13-14 Oct",ROUND(L66+ROUND(I66*0.70,2)+J66+K66,2),N66)</x:f>
        <x:v>303.58</x:v>
      </x:c>
      <x:c r="U66" t="str">
        <x:v>Original workbook: Cost Model / Hotels, trip 003</x:v>
      </x:c>
    </x:row>
    <x:row r="67">
      <x:c r="A67" t="str">
        <x:v>042</x:v>
      </x:c>
      <x:c r="B67" t="str">
        <x:v>Lille</x:v>
      </x:c>
      <x:c r="C67" t="str">
        <x:v>Bodø/Glimt</x:v>
      </x:c>
      <x:c r="D67" t="str">
        <x:v>2026-11-03</x:v>
      </x:c>
      <x:c r="E67" t="str">
        <x:v>Future observed</x:v>
      </x:c>
      <x:c r="F67" s="14" t="n">
        <x:v>1600.8</x:v>
      </x:c>
      <x:c r="G67" s="14" t="n">
        <x:v>874</x:v>
      </x:c>
      <x:c r="H67" s="14" t="n">
        <x:v>874</x:v>
      </x:c>
      <x:c r="I67" s="14" t="n">
        <x:v>501.76</x:v>
      </x:c>
      <x:c r="J67" s="14" t="n">
        <x:v>214.5</x:v>
      </x:c>
      <x:c r="K67" s="14" t="n">
        <x:v>38</x:v>
      </x:c>
      <x:c r="L67" s="14" t="n">
        <x:f>IF(E67="Near 13-14 Oct",H67,G67)</x:f>
        <x:v>874</x:v>
      </x:c>
      <x:c r="M67" s="14" t="n">
        <x:f>IF(E67="Near 13-14 Oct",ROUND(I67*Overview!$B$7,2),I67)</x:f>
        <x:v>501.76</x:v>
      </x:c>
      <x:c r="N67" s="14" t="n">
        <x:f>IF(OR(E67="R1 proxy",E67="Route proxy"),F67,ROUND(SUM(L67:M67,J67:K67),2))</x:f>
        <x:v>1628.26</x:v>
      </x:c>
      <x:c r="O67" s="14" t="n">
        <x:f>N67-F67</x:f>
        <x:v>27.460000000000036</x:v>
      </x:c>
      <x:c r="P67" s="14" t="str">
        <x:v>GOOD</x:v>
      </x:c>
      <x:c r="Q67" s="14" t="n">
        <x:f>IF(E67="Near 13-14 Oct",ROUND(L67+I67+J67+K67,2),N67)</x:f>
        <x:v>1628.26</x:v>
      </x:c>
      <x:c r="R67" s="14" t="n">
        <x:f>IF(E67="Near 13-14 Oct",ROUND(L67+ROUND(I67*0.90,2)+J67+K67,2),N67)</x:f>
        <x:v>1628.26</x:v>
      </x:c>
      <x:c r="S67" s="14" t="n">
        <x:f>N67</x:f>
        <x:v>1628.26</x:v>
      </x:c>
      <x:c r="T67" s="14" t="n">
        <x:f>IF(E67="Near 13-14 Oct",ROUND(L67+ROUND(I67*0.70,2)+J67+K67,2),N67)</x:f>
        <x:v>1628.26</x:v>
      </x:c>
      <x:c r="U67" t="str">
        <x:v>Original workbook: Cost Model / Hotels, trip 042</x:v>
      </x:c>
    </x:row>
    <x:row r="68">
      <x:c r="A68" t="str">
        <x:v>090</x:v>
      </x:c>
      <x:c r="B68" t="str">
        <x:v>Lille</x:v>
      </x:c>
      <x:c r="C68" t="str">
        <x:v>Stuttgart</x:v>
      </x:c>
      <x:c r="D68" t="str">
        <x:v>2026-12-09</x:v>
      </x:c>
      <x:c r="E68" t="str">
        <x:v>Future observed</x:v>
      </x:c>
      <x:c r="F68" s="14" t="n">
        <x:v>354.1</x:v>
      </x:c>
      <x:c r="G68" s="14" t="n">
        <x:v>175</x:v>
      </x:c>
      <x:c r="H68" s="14" t="n">
        <x:v>175</x:v>
      </x:c>
      <x:c r="I68" s="14" t="n">
        <x:v>53.5</x:v>
      </x:c>
      <x:c r="J68" s="14" t="n">
        <x:v>86.45</x:v>
      </x:c>
      <x:c r="K68" s="14" t="n">
        <x:v>38</x:v>
      </x:c>
      <x:c r="L68" s="14" t="n">
        <x:f>IF(E68="Near 13-14 Oct",H68,G68)</x:f>
        <x:v>175</x:v>
      </x:c>
      <x:c r="M68" s="14" t="n">
        <x:f>IF(E68="Near 13-14 Oct",ROUND(I68*Overview!$B$7,2),I68)</x:f>
        <x:v>53.5</x:v>
      </x:c>
      <x:c r="N68" s="14" t="n">
        <x:f>IF(OR(E68="R1 proxy",E68="Route proxy"),F68,ROUND(SUM(L68:M68,J68:K68),2))</x:f>
        <x:v>352.95</x:v>
      </x:c>
      <x:c r="O68" s="14" t="n">
        <x:f>N68-F68</x:f>
        <x:v>-1.150000000000034</x:v>
      </x:c>
      <x:c r="P68" s="14" t="str">
        <x:v>GOOD</x:v>
      </x:c>
      <x:c r="Q68" s="14" t="n">
        <x:f>IF(E68="Near 13-14 Oct",ROUND(L68+I68+J68+K68,2),N68)</x:f>
        <x:v>352.95</x:v>
      </x:c>
      <x:c r="R68" s="14" t="n">
        <x:f>IF(E68="Near 13-14 Oct",ROUND(L68+ROUND(I68*0.90,2)+J68+K68,2),N68)</x:f>
        <x:v>352.95</x:v>
      </x:c>
      <x:c r="S68" s="14" t="n">
        <x:f>N68</x:f>
        <x:v>352.95</x:v>
      </x:c>
      <x:c r="T68" s="14" t="n">
        <x:f>IF(E68="Near 13-14 Oct",ROUND(L68+ROUND(I68*0.70,2)+J68+K68,2),N68)</x:f>
        <x:v>352.95</x:v>
      </x:c>
      <x:c r="U68" t="str">
        <x:v>Original workbook: Cost Model / Hotels, trip 090</x:v>
      </x:c>
    </x:row>
    <x:row r="69">
      <x:c r="A69" t="str">
        <x:v>110</x:v>
      </x:c>
      <x:c r="B69" t="str">
        <x:v>Lille</x:v>
      </x:c>
      <x:c r="C69" t="str">
        <x:v>Roma</x:v>
      </x:c>
      <x:c r="D69" t="str">
        <x:v>2027-01-27</x:v>
      </x:c>
      <x:c r="E69" t="str">
        <x:v>Future observed</x:v>
      </x:c>
      <x:c r="F69" s="14" t="n">
        <x:v>352.17</x:v>
      </x:c>
      <x:c r="G69" s="14" t="n">
        <x:v>178</x:v>
      </x:c>
      <x:c r="H69" s="14" t="n">
        <x:v>178</x:v>
      </x:c>
      <x:c r="I69" s="14" t="n">
        <x:v>62.1</x:v>
      </x:c>
      <x:c r="J69" s="14" t="n">
        <x:v>76.7</x:v>
      </x:c>
      <x:c r="K69" s="14" t="n">
        <x:v>38</x:v>
      </x:c>
      <x:c r="L69" s="14" t="n">
        <x:f>IF(E69="Near 13-14 Oct",H69,G69)</x:f>
        <x:v>178</x:v>
      </x:c>
      <x:c r="M69" s="14" t="n">
        <x:f>IF(E69="Near 13-14 Oct",ROUND(I69*Overview!$B$7,2),I69)</x:f>
        <x:v>62.1</x:v>
      </x:c>
      <x:c r="N69" s="14" t="n">
        <x:f>IF(OR(E69="R1 proxy",E69="Route proxy"),F69,ROUND(SUM(L69:M69,J69:K69),2))</x:f>
        <x:v>354.8</x:v>
      </x:c>
      <x:c r="O69" s="14" t="n">
        <x:f>N69-F69</x:f>
        <x:v>2.6299999999999955</x:v>
      </x:c>
      <x:c r="P69" s="14" t="str">
        <x:v>GOOD</x:v>
      </x:c>
      <x:c r="Q69" s="14" t="n">
        <x:f>IF(E69="Near 13-14 Oct",ROUND(L69+I69+J69+K69,2),N69)</x:f>
        <x:v>354.8</x:v>
      </x:c>
      <x:c r="R69" s="14" t="n">
        <x:f>IF(E69="Near 13-14 Oct",ROUND(L69+ROUND(I69*0.90,2)+J69+K69,2),N69)</x:f>
        <x:v>354.8</x:v>
      </x:c>
      <x:c r="S69" s="14" t="n">
        <x:f>N69</x:f>
        <x:v>354.8</x:v>
      </x:c>
      <x:c r="T69" s="14" t="n">
        <x:f>IF(E69="Near 13-14 Oct",ROUND(L69+ROUND(I69*0.70,2)+J69+K69,2),N69)</x:f>
        <x:v>354.8</x:v>
      </x:c>
      <x:c r="U69" t="str">
        <x:v>Original workbook: Cost Model / Hotels, trip 110</x:v>
      </x:c>
    </x:row>
    <x:row r="70">
      <x:c r="A70" t="str">
        <x:v>011</x:v>
      </x:c>
      <x:c r="B70" t="str">
        <x:v>Liverpool</x:v>
      </x:c>
      <x:c r="C70" t="str">
        <x:v>LASK</x:v>
      </x:c>
      <x:c r="D70" t="str">
        <x:v>2026-10-14</x:v>
      </x:c>
      <x:c r="E70" t="str">
        <x:v>Near 13-14 Oct</x:v>
      </x:c>
      <x:c r="F70" s="14" t="n">
        <x:v>832.75</x:v>
      </x:c>
      <x:c r="G70" s="14" t="n">
        <x:v>482</x:v>
      </x:c>
      <x:c r="H70" s="14" t="n">
        <x:v>377.18</x:v>
      </x:c>
      <x:c r="I70" s="14" t="n">
        <x:v>221.85</x:v>
      </x:c>
      <x:c r="J70" s="14" t="n">
        <x:v>91.65</x:v>
      </x:c>
      <x:c r="K70" s="14" t="n">
        <x:v>102.15</x:v>
      </x:c>
      <x:c r="L70" s="14" t="n">
        <x:f>IF(E70="Near 13-14 Oct",H70,G70)</x:f>
        <x:v>377.18</x:v>
      </x:c>
      <x:c r="M70" s="14" t="n">
        <x:f>IF(E70="Near 13-14 Oct",ROUND(I70*Overview!$B$7,2),I70)</x:f>
        <x:v>177.48</x:v>
      </x:c>
      <x:c r="N70" s="14" t="n">
        <x:f>IF(OR(E70="R1 proxy",E70="Route proxy"),F70,ROUND(SUM(L70:M70,J70:K70),2))</x:f>
        <x:v>748.46</x:v>
      </x:c>
      <x:c r="O70" s="14" t="n">
        <x:f>N70-F70</x:f>
        <x:v>-84.28999999999996</x:v>
      </x:c>
      <x:c r="P70" s="14" t="str">
        <x:v>GOOD</x:v>
      </x:c>
      <x:c r="Q70" s="14" t="n">
        <x:f>IF(E70="Near 13-14 Oct",ROUND(L70+I70+J70+K70,2),N70)</x:f>
        <x:v>792.83</x:v>
      </x:c>
      <x:c r="R70" s="14" t="n">
        <x:f>IF(E70="Near 13-14 Oct",ROUND(L70+ROUND(I70*0.90,2)+J70+K70,2),N70)</x:f>
        <x:v>770.65</x:v>
      </x:c>
      <x:c r="S70" s="14" t="n">
        <x:f>N70</x:f>
        <x:v>748.46</x:v>
      </x:c>
      <x:c r="T70" s="14" t="n">
        <x:f>IF(E70="Near 13-14 Oct",ROUND(L70+ROUND(I70*0.70,2)+J70+K70,2),N70)</x:f>
        <x:v>726.27</x:v>
      </x:c>
      <x:c r="U70" t="str">
        <x:v>Original workbook: Cost Model / Hotels, trip 011</x:v>
      </x:c>
    </x:row>
    <x:row r="71">
      <x:c r="A71" t="str">
        <x:v>047</x:v>
      </x:c>
      <x:c r="B71" t="str">
        <x:v>Liverpool</x:v>
      </x:c>
      <x:c r="C71" t="str">
        <x:v>Fenerbahçe</x:v>
      </x:c>
      <x:c r="D71" t="str">
        <x:v>2026-11-04</x:v>
      </x:c>
      <x:c r="E71" t="str">
        <x:v>Future observed</x:v>
      </x:c>
      <x:c r="F71" s="14" t="n">
        <x:v>427.13</x:v>
      </x:c>
      <x:c r="G71" s="14" t="n">
        <x:v>290</x:v>
      </x:c>
      <x:c r="H71" s="14" t="n">
        <x:v>290</x:v>
      </x:c>
      <x:c r="I71" s="14" t="n">
        <x:v>54.39</x:v>
      </x:c>
      <x:c r="J71" s="14" t="n">
        <x:v>48.75</x:v>
      </x:c>
      <x:c r="K71" s="14" t="n">
        <x:v>46.15</x:v>
      </x:c>
      <x:c r="L71" s="14" t="n">
        <x:f>IF(E71="Near 13-14 Oct",H71,G71)</x:f>
        <x:v>290</x:v>
      </x:c>
      <x:c r="M71" s="14" t="n">
        <x:f>IF(E71="Near 13-14 Oct",ROUND(I71*Overview!$B$7,2),I71)</x:f>
        <x:v>54.39</x:v>
      </x:c>
      <x:c r="N71" s="14" t="n">
        <x:f>IF(OR(E71="R1 proxy",E71="Route proxy"),F71,ROUND(SUM(L71:M71,J71:K71),2))</x:f>
        <x:v>439.29</x:v>
      </x:c>
      <x:c r="O71" s="14" t="n">
        <x:f>N71-F71</x:f>
        <x:v>12.160000000000025</x:v>
      </x:c>
      <x:c r="P71" s="14" t="str">
        <x:v>GOOD</x:v>
      </x:c>
      <x:c r="Q71" s="14" t="n">
        <x:f>IF(E71="Near 13-14 Oct",ROUND(L71+I71+J71+K71,2),N71)</x:f>
        <x:v>439.29</x:v>
      </x:c>
      <x:c r="R71" s="14" t="n">
        <x:f>IF(E71="Near 13-14 Oct",ROUND(L71+ROUND(I71*0.90,2)+J71+K71,2),N71)</x:f>
        <x:v>439.29</x:v>
      </x:c>
      <x:c r="S71" s="14" t="n">
        <x:f>N71</x:f>
        <x:v>439.29</x:v>
      </x:c>
      <x:c r="T71" s="14" t="n">
        <x:f>IF(E71="Near 13-14 Oct",ROUND(L71+ROUND(I71*0.70,2)+J71+K71,2),N71)</x:f>
        <x:v>439.29</x:v>
      </x:c>
      <x:c r="U71" t="str">
        <x:v>Original workbook: Cost Model / Hotels, trip 047</x:v>
      </x:c>
    </x:row>
    <x:row r="72">
      <x:c r="A72" t="str">
        <x:v>067</x:v>
      </x:c>
      <x:c r="B72" t="str">
        <x:v>Liverpool</x:v>
      </x:c>
      <x:c r="C72" t="str">
        <x:v>Club Brugge</x:v>
      </x:c>
      <x:c r="D72" t="str">
        <x:v>2026-11-25</x:v>
      </x:c>
      <x:c r="E72" t="str">
        <x:v>Future observed</x:v>
      </x:c>
      <x:c r="F72" s="14" t="n">
        <x:v>429.68</x:v>
      </x:c>
      <x:c r="G72" s="14" t="n">
        <x:v>116</x:v>
      </x:c>
      <x:c r="H72" s="14" t="n">
        <x:v>116</x:v>
      </x:c>
      <x:c r="I72" s="14" t="n">
        <x:v>178.72</x:v>
      </x:c>
      <x:c r="J72" s="14" t="n">
        <x:v>92.3</x:v>
      </x:c>
      <x:c r="K72" s="14" t="n">
        <x:v>48</x:v>
      </x:c>
      <x:c r="L72" s="14" t="n">
        <x:f>IF(E72="Near 13-14 Oct",H72,G72)</x:f>
        <x:v>116</x:v>
      </x:c>
      <x:c r="M72" s="14" t="n">
        <x:f>IF(E72="Near 13-14 Oct",ROUND(I72*Overview!$B$7,2),I72)</x:f>
        <x:v>178.72</x:v>
      </x:c>
      <x:c r="N72" s="14" t="n">
        <x:f>IF(OR(E72="R1 proxy",E72="Route proxy"),F72,ROUND(SUM(L72:M72,J72:K72),2))</x:f>
        <x:v>435.02</x:v>
      </x:c>
      <x:c r="O72" s="14" t="n">
        <x:f>N72-F72</x:f>
        <x:v>5.339999999999975</x:v>
      </x:c>
      <x:c r="P72" s="14" t="str">
        <x:v>LIMITED</x:v>
      </x:c>
      <x:c r="Q72" s="14" t="n">
        <x:f>IF(E72="Near 13-14 Oct",ROUND(L72+I72+J72+K72,2),N72)</x:f>
        <x:v>435.02</x:v>
      </x:c>
      <x:c r="R72" s="14" t="n">
        <x:f>IF(E72="Near 13-14 Oct",ROUND(L72+ROUND(I72*0.90,2)+J72+K72,2),N72)</x:f>
        <x:v>435.02</x:v>
      </x:c>
      <x:c r="S72" s="14" t="n">
        <x:f>N72</x:f>
        <x:v>435.02</x:v>
      </x:c>
      <x:c r="T72" s="14" t="n">
        <x:f>IF(E72="Near 13-14 Oct",ROUND(L72+ROUND(I72*0.70,2)+J72+K72,2),N72)</x:f>
        <x:v>435.02</x:v>
      </x:c>
      <x:c r="U72" t="str">
        <x:v>Original workbook: Cost Model / Hotels, trip 067</x:v>
      </x:c>
    </x:row>
    <x:row r="73">
      <x:c r="A73" t="str">
        <x:v>095</x:v>
      </x:c>
      <x:c r="B73" t="str">
        <x:v>Liverpool</x:v>
      </x:c>
      <x:c r="C73" t="str">
        <x:v>Inter</x:v>
      </x:c>
      <x:c r="D73" t="str">
        <x:v>2027-01-19</x:v>
      </x:c>
      <x:c r="E73" t="str">
        <x:v>Future observed</x:v>
      </x:c>
      <x:c r="F73" s="14" t="n">
        <x:v>455.07</x:v>
      </x:c>
      <x:c r="G73" s="14" t="n">
        <x:v>245</x:v>
      </x:c>
      <x:c r="H73" s="14" t="n">
        <x:v>245</x:v>
      </x:c>
      <x:c r="I73" s="14" t="n">
        <x:v>87.3</x:v>
      </x:c>
      <x:c r="J73" s="14" t="n">
        <x:v>76.7</x:v>
      </x:c>
      <x:c r="K73" s="14" t="n">
        <x:v>46.15</x:v>
      </x:c>
      <x:c r="L73" s="14" t="n">
        <x:f>IF(E73="Near 13-14 Oct",H73,G73)</x:f>
        <x:v>245</x:v>
      </x:c>
      <x:c r="M73" s="14" t="n">
        <x:f>IF(E73="Near 13-14 Oct",ROUND(I73*Overview!$B$7,2),I73)</x:f>
        <x:v>87.3</x:v>
      </x:c>
      <x:c r="N73" s="14" t="n">
        <x:f>IF(OR(E73="R1 proxy",E73="Route proxy"),F73,ROUND(SUM(L73:M73,J73:K73),2))</x:f>
        <x:v>455.15</x:v>
      </x:c>
      <x:c r="O73" s="14" t="n">
        <x:f>N73-F73</x:f>
        <x:v>0.07999999999998408</x:v>
      </x:c>
      <x:c r="P73" s="14" t="str">
        <x:v>GOOD</x:v>
      </x:c>
      <x:c r="Q73" s="14" t="n">
        <x:f>IF(E73="Near 13-14 Oct",ROUND(L73+I73+J73+K73,2),N73)</x:f>
        <x:v>455.15</x:v>
      </x:c>
      <x:c r="R73" s="14" t="n">
        <x:f>IF(E73="Near 13-14 Oct",ROUND(L73+ROUND(I73*0.90,2)+J73+K73,2),N73)</x:f>
        <x:v>455.15</x:v>
      </x:c>
      <x:c r="S73" s="14" t="n">
        <x:f>N73</x:f>
        <x:v>455.15</x:v>
      </x:c>
      <x:c r="T73" s="14" t="n">
        <x:f>IF(E73="Near 13-14 Oct",ROUND(L73+ROUND(I73*0.70,2)+J73+K73,2),N73)</x:f>
        <x:v>455.15</x:v>
      </x:c>
      <x:c r="U73" t="str">
        <x:v>Original workbook: Cost Model / Hotels, trip 095</x:v>
      </x:c>
    </x:row>
    <x:row r="74">
      <x:c r="A74" t="str">
        <x:v>R1-004</x:v>
      </x:c>
      <x:c r="B74" t="str">
        <x:v>Manchester City</x:v>
      </x:c>
      <x:c r="C74" t="str">
        <x:v>Porto</x:v>
      </x:c>
      <x:c r="D74" t="str">
        <x:v>2026-09-08</x:v>
      </x:c>
      <x:c r="E74" t="str">
        <x:v>R1 proxy</x:v>
      </x:c>
      <x:c r="F74" s="14" t="n">
        <x:v>405.81</x:v>
      </x:c>
      <x:c r="G74" s="14" t="n">
        <x:v>246</x:v>
      </x:c>
      <x:c r="H74" s="14" t="n">
        <x:v>246</x:v>
      </x:c>
      <x:c r="I74" s="14" t="n">
        <x:v>94.16</x:v>
      </x:c>
      <x:c r="J74" s="14" t="n">
        <x:v>65.65</x:v>
      </x:c>
      <x:c r="K74" s="14" t="n">
        <x:v>0</x:v>
      </x:c>
      <x:c r="L74" s="14" t="n">
        <x:f>IF(E74="Near 13-14 Oct",H74,G74)</x:f>
        <x:v>246</x:v>
      </x:c>
      <x:c r="M74" s="14" t="n">
        <x:f>IF(E74="Near 13-14 Oct",ROUND(I74*Overview!$B$7,2),I74)</x:f>
        <x:v>94.16</x:v>
      </x:c>
      <x:c r="N74" s="14" t="n">
        <x:f>IF(OR(E74="R1 proxy",E74="Route proxy"),F74,ROUND(SUM(L74:M74,J74:K74),2))</x:f>
        <x:v>405.81</x:v>
      </x:c>
      <x:c r="O74" s="14" t="n">
        <x:f>N74-F74</x:f>
        <x:v>0</x:v>
      </x:c>
      <x:c r="P74" s="14" t="str">
        <x:v>LIMITED</x:v>
      </x:c>
      <x:c r="Q74" s="14" t="n">
        <x:f>IF(E74="Near 13-14 Oct",ROUND(L74+I74+J74+K74,2),N74)</x:f>
        <x:v>405.81</x:v>
      </x:c>
      <x:c r="R74" s="14" t="n">
        <x:f>IF(E74="Near 13-14 Oct",ROUND(L74+ROUND(I74*0.90,2)+J74+K74,2),N74)</x:f>
        <x:v>405.81</x:v>
      </x:c>
      <x:c r="S74" s="14" t="n">
        <x:f>N74</x:f>
        <x:v>405.81</x:v>
      </x:c>
      <x:c r="T74" s="14" t="n">
        <x:f>IF(E74="Near 13-14 Oct",ROUND(L74+ROUND(I74*0.70,2)+J74+K74,2),N74)</x:f>
        <x:v>405.81</x:v>
      </x:c>
      <x:c r="U74" t="str">
        <x:v>Historical R1 historical proxy</x:v>
      </x:c>
    </x:row>
    <x:row r="75">
      <x:c r="A75" t="str">
        <x:v>051</x:v>
      </x:c>
      <x:c r="B75" t="str">
        <x:v>Manchester City</x:v>
      </x:c>
      <x:c r="C75" t="str">
        <x:v>RB Leipzig</x:v>
      </x:c>
      <x:c r="D75" t="str">
        <x:v>2026-11-04</x:v>
      </x:c>
      <x:c r="E75" t="str">
        <x:v>Future observed</x:v>
      </x:c>
      <x:c r="F75" s="14" t="n">
        <x:v>730.45</x:v>
      </x:c>
      <x:c r="G75" s="14" t="n">
        <x:v>437</x:v>
      </x:c>
      <x:c r="H75" s="14" t="n">
        <x:v>437</x:v>
      </x:c>
      <x:c r="I75" s="14" t="n">
        <x:v>136.64</x:v>
      </x:c>
      <x:c r="J75" s="14" t="n">
        <x:v>172.9</x:v>
      </x:c>
      <x:c r="K75" s="14" t="n">
        <x:v>0</x:v>
      </x:c>
      <x:c r="L75" s="14" t="n">
        <x:f>IF(E75="Near 13-14 Oct",H75,G75)</x:f>
        <x:v>437</x:v>
      </x:c>
      <x:c r="M75" s="14" t="n">
        <x:f>IF(E75="Near 13-14 Oct",ROUND(I75*Overview!$B$7,2),I75)</x:f>
        <x:v>136.64</x:v>
      </x:c>
      <x:c r="N75" s="14" t="n">
        <x:f>IF(OR(E75="R1 proxy",E75="Route proxy"),F75,ROUND(SUM(L75:M75,J75:K75),2))</x:f>
        <x:v>746.54</x:v>
      </x:c>
      <x:c r="O75" s="14" t="n">
        <x:f>N75-F75</x:f>
        <x:v>16.089999999999918</x:v>
      </x:c>
      <x:c r="P75" s="14" t="str">
        <x:v>GOOD</x:v>
      </x:c>
      <x:c r="Q75" s="14" t="n">
        <x:f>IF(E75="Near 13-14 Oct",ROUND(L75+I75+J75+K75,2),N75)</x:f>
        <x:v>746.54</x:v>
      </x:c>
      <x:c r="R75" s="14" t="n">
        <x:f>IF(E75="Near 13-14 Oct",ROUND(L75+ROUND(I75*0.90,2)+J75+K75,2),N75)</x:f>
        <x:v>746.54</x:v>
      </x:c>
      <x:c r="S75" s="14" t="n">
        <x:f>N75</x:f>
        <x:v>746.54</x:v>
      </x:c>
      <x:c r="T75" s="14" t="n">
        <x:f>IF(E75="Near 13-14 Oct",ROUND(L75+ROUND(I75*0.70,2)+J75+K75,2),N75)</x:f>
        <x:v>746.54</x:v>
      </x:c>
      <x:c r="U75" t="str">
        <x:v>Original workbook: Cost Model / Hotels, trip 051</x:v>
      </x:c>
    </x:row>
    <x:row r="76">
      <x:c r="A76" t="str">
        <x:v>078</x:v>
      </x:c>
      <x:c r="B76" t="str">
        <x:v>Manchester City</x:v>
      </x:c>
      <x:c r="C76" t="str">
        <x:v>Barcelona</x:v>
      </x:c>
      <x:c r="D76" t="str">
        <x:v>2026-12-08</x:v>
      </x:c>
      <x:c r="E76" t="str">
        <x:v>Future observed</x:v>
      </x:c>
      <x:c r="F76" s="14" t="n">
        <x:v>424.66</x:v>
      </x:c>
      <x:c r="G76" s="14" t="n">
        <x:v>266</x:v>
      </x:c>
      <x:c r="H76" s="14" t="n">
        <x:v>266</x:v>
      </x:c>
      <x:c r="I76" s="14" t="n">
        <x:v>87.2</x:v>
      </x:c>
      <x:c r="J76" s="14" t="n">
        <x:v>70.2</x:v>
      </x:c>
      <x:c r="K76" s="14" t="n">
        <x:v>0</x:v>
      </x:c>
      <x:c r="L76" s="14" t="n">
        <x:f>IF(E76="Near 13-14 Oct",H76,G76)</x:f>
        <x:v>266</x:v>
      </x:c>
      <x:c r="M76" s="14" t="n">
        <x:f>IF(E76="Near 13-14 Oct",ROUND(I76*Overview!$B$7,2),I76)</x:f>
        <x:v>87.2</x:v>
      </x:c>
      <x:c r="N76" s="14" t="n">
        <x:f>IF(OR(E76="R1 proxy",E76="Route proxy"),F76,ROUND(SUM(L76:M76,J76:K76),2))</x:f>
        <x:v>423.4</x:v>
      </x:c>
      <x:c r="O76" s="14" t="n">
        <x:f>N76-F76</x:f>
        <x:v>-1.2600000000000477</x:v>
      </x:c>
      <x:c r="P76" s="14" t="str">
        <x:v>GOOD</x:v>
      </x:c>
      <x:c r="Q76" s="14" t="n">
        <x:f>IF(E76="Near 13-14 Oct",ROUND(L76+I76+J76+K76,2),N76)</x:f>
        <x:v>423.4</x:v>
      </x:c>
      <x:c r="R76" s="14" t="n">
        <x:f>IF(E76="Near 13-14 Oct",ROUND(L76+ROUND(I76*0.90,2)+J76+K76,2),N76)</x:f>
        <x:v>423.4</x:v>
      </x:c>
      <x:c r="S76" s="14" t="n">
        <x:f>N76</x:f>
        <x:v>423.4</x:v>
      </x:c>
      <x:c r="T76" s="14" t="n">
        <x:f>IF(E76="Near 13-14 Oct",ROUND(L76+ROUND(I76*0.70,2)+J76+K76,2),N76)</x:f>
        <x:v>423.4</x:v>
      </x:c>
      <x:c r="U76" t="str">
        <x:v>Original workbook: Cost Model / Hotels, trip 078</x:v>
      </x:c>
    </x:row>
    <x:row r="77">
      <x:c r="A77" t="str">
        <x:v>105</x:v>
      </x:c>
      <x:c r="B77" t="str">
        <x:v>Manchester City</x:v>
      </x:c>
      <x:c r="C77" t="str">
        <x:v>Lens</x:v>
      </x:c>
      <x:c r="D77" t="str">
        <x:v>2027-01-20</x:v>
      </x:c>
      <x:c r="E77" t="str">
        <x:v>Future observed</x:v>
      </x:c>
      <x:c r="F77" s="14" t="n">
        <x:v>368</x:v>
      </x:c>
      <x:c r="G77" s="14" t="n">
        <x:v>128</x:v>
      </x:c>
      <x:c r="H77" s="14" t="n">
        <x:v>128</x:v>
      </x:c>
      <x:c r="I77" s="14" t="n">
        <x:v>112.65</x:v>
      </x:c>
      <x:c r="J77" s="14" t="n">
        <x:v>85.15</x:v>
      </x:c>
      <x:c r="K77" s="14" t="n">
        <x:v>50</x:v>
      </x:c>
      <x:c r="L77" s="14" t="n">
        <x:f>IF(E77="Near 13-14 Oct",H77,G77)</x:f>
        <x:v>128</x:v>
      </x:c>
      <x:c r="M77" s="14" t="n">
        <x:f>IF(E77="Near 13-14 Oct",ROUND(I77*Overview!$B$7,2),I77)</x:f>
        <x:v>112.65</x:v>
      </x:c>
      <x:c r="N77" s="14" t="n">
        <x:f>IF(OR(E77="R1 proxy",E77="Route proxy"),F77,ROUND(SUM(L77:M77,J77:K77),2))</x:f>
        <x:v>375.8</x:v>
      </x:c>
      <x:c r="O77" s="14" t="n">
        <x:f>N77-F77</x:f>
        <x:v>7.800000000000011</x:v>
      </x:c>
      <x:c r="P77" s="14" t="str">
        <x:v>GOOD</x:v>
      </x:c>
      <x:c r="Q77" s="14" t="n">
        <x:f>IF(E77="Near 13-14 Oct",ROUND(L77+I77+J77+K77,2),N77)</x:f>
        <x:v>375.8</x:v>
      </x:c>
      <x:c r="R77" s="14" t="n">
        <x:f>IF(E77="Near 13-14 Oct",ROUND(L77+ROUND(I77*0.90,2)+J77+K77,2),N77)</x:f>
        <x:v>375.8</x:v>
      </x:c>
      <x:c r="S77" s="14" t="n">
        <x:f>N77</x:f>
        <x:v>375.8</x:v>
      </x:c>
      <x:c r="T77" s="14" t="n">
        <x:f>IF(E77="Near 13-14 Oct",ROUND(L77+ROUND(I77*0.70,2)+J77+K77,2),N77)</x:f>
        <x:v>375.8</x:v>
      </x:c>
      <x:c r="U77" t="str">
        <x:v>Original workbook: Cost Model / Hotels, trip 105</x:v>
      </x:c>
    </x:row>
    <x:row r="78">
      <x:c r="A78" t="str">
        <x:v>004</x:v>
      </x:c>
      <x:c r="B78" t="str">
        <x:v>Manchester United</x:v>
      </x:c>
      <x:c r="C78" t="str">
        <x:v>Atlético Madrid</x:v>
      </x:c>
      <x:c r="D78" t="str">
        <x:v>2026-10-13</x:v>
      </x:c>
      <x:c r="E78" t="str">
        <x:v>Near 13-14 Oct</x:v>
      </x:c>
      <x:c r="F78" s="14" t="n">
        <x:v>605.31</x:v>
      </x:c>
      <x:c r="G78" s="14" t="n">
        <x:v>477</x:v>
      </x:c>
      <x:c r="H78" s="14" t="n">
        <x:v>365.08</x:v>
      </x:c>
      <x:c r="I78" s="14" t="n">
        <x:v>144.1</x:v>
      </x:c>
      <x:c r="J78" s="14" t="n">
        <x:v>70.2</x:v>
      </x:c>
      <x:c r="K78" s="14" t="n">
        <x:v>0</x:v>
      </x:c>
      <x:c r="L78" s="14" t="n">
        <x:f>IF(E78="Near 13-14 Oct",H78,G78)</x:f>
        <x:v>365.08</x:v>
      </x:c>
      <x:c r="M78" s="14" t="n">
        <x:f>IF(E78="Near 13-14 Oct",ROUND(I78*Overview!$B$7,2),I78)</x:f>
        <x:v>115.28</x:v>
      </x:c>
      <x:c r="N78" s="14" t="n">
        <x:f>IF(OR(E78="R1 proxy",E78="Route proxy"),F78,ROUND(SUM(L78:M78,J78:K78),2))</x:f>
        <x:v>550.56</x:v>
      </x:c>
      <x:c r="O78" s="14" t="n">
        <x:f>N78-F78</x:f>
        <x:v>-54.75</x:v>
      </x:c>
      <x:c r="P78" s="14" t="str">
        <x:v>GOOD</x:v>
      </x:c>
      <x:c r="Q78" s="14" t="n">
        <x:f>IF(E78="Near 13-14 Oct",ROUND(L78+I78+J78+K78,2),N78)</x:f>
        <x:v>579.38</x:v>
      </x:c>
      <x:c r="R78" s="14" t="n">
        <x:f>IF(E78="Near 13-14 Oct",ROUND(L78+ROUND(I78*0.90,2)+J78+K78,2),N78)</x:f>
        <x:v>564.97</x:v>
      </x:c>
      <x:c r="S78" s="14" t="n">
        <x:f>N78</x:f>
        <x:v>550.56</x:v>
      </x:c>
      <x:c r="T78" s="14" t="n">
        <x:f>IF(E78="Near 13-14 Oct",ROUND(L78+ROUND(I78*0.70,2)+J78+K78,2),N78)</x:f>
        <x:v>536.15</x:v>
      </x:c>
      <x:c r="U78" t="str">
        <x:v>Original workbook: Cost Model / Hotels, trip 004</x:v>
      </x:c>
    </x:row>
    <x:row r="79">
      <x:c r="A79" t="str">
        <x:v>028</x:v>
      </x:c>
      <x:c r="B79" t="str">
        <x:v>Manchester United</x:v>
      </x:c>
      <x:c r="C79" t="str">
        <x:v>Como</x:v>
      </x:c>
      <x:c r="D79" t="str">
        <x:v>2026-10-21</x:v>
      </x:c>
      <x:c r="E79" t="str">
        <x:v>Future observed</x:v>
      </x:c>
      <x:c r="F79" s="14" t="n">
        <x:v>407.55</x:v>
      </x:c>
      <x:c r="G79" s="14" t="n">
        <x:v>206</x:v>
      </x:c>
      <x:c r="H79" s="14" t="n">
        <x:v>206</x:v>
      </x:c>
      <x:c r="I79" s="14" t="n">
        <x:v>106.3</x:v>
      </x:c>
      <x:c r="J79" s="14" t="n">
        <x:v>76.7</x:v>
      </x:c>
      <x:c r="K79" s="14" t="n">
        <x:v>28.8</x:v>
      </x:c>
      <x:c r="L79" s="14" t="n">
        <x:f>IF(E79="Near 13-14 Oct",H79,G79)</x:f>
        <x:v>206</x:v>
      </x:c>
      <x:c r="M79" s="14" t="n">
        <x:f>IF(E79="Near 13-14 Oct",ROUND(I79*Overview!$B$7,2),I79)</x:f>
        <x:v>106.3</x:v>
      </x:c>
      <x:c r="N79" s="14" t="n">
        <x:f>IF(OR(E79="R1 proxy",E79="Route proxy"),F79,ROUND(SUM(L79:M79,J79:K79),2))</x:f>
        <x:v>417.8</x:v>
      </x:c>
      <x:c r="O79" s="14" t="n">
        <x:f>N79-F79</x:f>
        <x:v>10.25</x:v>
      </x:c>
      <x:c r="P79" s="14" t="str">
        <x:v>GOOD</x:v>
      </x:c>
      <x:c r="Q79" s="14" t="n">
        <x:f>IF(E79="Near 13-14 Oct",ROUND(L79+I79+J79+K79,2),N79)</x:f>
        <x:v>417.8</x:v>
      </x:c>
      <x:c r="R79" s="14" t="n">
        <x:f>IF(E79="Near 13-14 Oct",ROUND(L79+ROUND(I79*0.90,2)+J79+K79,2),N79)</x:f>
        <x:v>417.8</x:v>
      </x:c>
      <x:c r="S79" s="14" t="n">
        <x:f>N79</x:f>
        <x:v>417.8</x:v>
      </x:c>
      <x:c r="T79" s="14" t="n">
        <x:f>IF(E79="Near 13-14 Oct",ROUND(L79+ROUND(I79*0.70,2)+J79+K79,2),N79)</x:f>
        <x:v>417.8</x:v>
      </x:c>
      <x:c r="U79" t="str">
        <x:v>Original workbook: Cost Model / Hotels, trip 028</x:v>
      </x:c>
    </x:row>
    <x:row r="80">
      <x:c r="A80" t="str">
        <x:v>072</x:v>
      </x:c>
      <x:c r="B80" t="str">
        <x:v>Manchester United</x:v>
      </x:c>
      <x:c r="C80" t="str">
        <x:v>Sporting CP</x:v>
      </x:c>
      <x:c r="D80" t="str">
        <x:v>2026-11-25</x:v>
      </x:c>
      <x:c r="E80" t="str">
        <x:v>Future observed</x:v>
      </x:c>
      <x:c r="F80" s="14" t="n">
        <x:v>315.11</x:v>
      </x:c>
      <x:c r="G80" s="14" t="n">
        <x:v>179</x:v>
      </x:c>
      <x:c r="H80" s="14" t="n">
        <x:v>179</x:v>
      </x:c>
      <x:c r="I80" s="14" t="n">
        <x:v>70.78</x:v>
      </x:c>
      <x:c r="J80" s="14" t="n">
        <x:v>65.65</x:v>
      </x:c>
      <x:c r="K80" s="14" t="n">
        <x:v>0</x:v>
      </x:c>
      <x:c r="L80" s="14" t="n">
        <x:f>IF(E80="Near 13-14 Oct",H80,G80)</x:f>
        <x:v>179</x:v>
      </x:c>
      <x:c r="M80" s="14" t="n">
        <x:f>IF(E80="Near 13-14 Oct",ROUND(I80*Overview!$B$7,2),I80)</x:f>
        <x:v>70.78</x:v>
      </x:c>
      <x:c r="N80" s="14" t="n">
        <x:f>IF(OR(E80="R1 proxy",E80="Route proxy"),F80,ROUND(SUM(L80:M80,J80:K80),2))</x:f>
        <x:v>315.43</x:v>
      </x:c>
      <x:c r="O80" s="14" t="n">
        <x:f>N80-F80</x:f>
        <x:v>0.3199999999999932</x:v>
      </x:c>
      <x:c r="P80" s="14" t="str">
        <x:v>GOOD</x:v>
      </x:c>
      <x:c r="Q80" s="14" t="n">
        <x:f>IF(E80="Near 13-14 Oct",ROUND(L80+I80+J80+K80,2),N80)</x:f>
        <x:v>315.43</x:v>
      </x:c>
      <x:c r="R80" s="14" t="n">
        <x:f>IF(E80="Near 13-14 Oct",ROUND(L80+ROUND(I80*0.90,2)+J80+K80,2),N80)</x:f>
        <x:v>315.43</x:v>
      </x:c>
      <x:c r="S80" s="14" t="n">
        <x:f>N80</x:f>
        <x:v>315.43</x:v>
      </x:c>
      <x:c r="T80" s="14" t="n">
        <x:f>IF(E80="Near 13-14 Oct",ROUND(L80+ROUND(I80*0.70,2)+J80+K80,2),N80)</x:f>
        <x:v>315.43</x:v>
      </x:c>
      <x:c r="U80" t="str">
        <x:v>Original workbook: Cost Model / Hotels, trip 072</x:v>
      </x:c>
    </x:row>
    <x:row r="81">
      <x:c r="A81" t="str">
        <x:v>125</x:v>
      </x:c>
      <x:c r="B81" t="str">
        <x:v>Manchester United</x:v>
      </x:c>
      <x:c r="C81" t="str">
        <x:v>Villarreal</x:v>
      </x:c>
      <x:c r="D81" t="str">
        <x:v>2027-01-27</x:v>
      </x:c>
      <x:c r="E81" t="str">
        <x:v>Future observed</x:v>
      </x:c>
      <x:c r="F81" s="14" t="n">
        <x:v>467.94</x:v>
      </x:c>
      <x:c r="G81" s="14" t="n">
        <x:v>318</x:v>
      </x:c>
      <x:c r="H81" s="14" t="n">
        <x:v>318</x:v>
      </x:c>
      <x:c r="I81" s="14" t="n">
        <x:v>60.5</x:v>
      </x:c>
      <x:c r="J81" s="14" t="n">
        <x:v>70.2</x:v>
      </x:c>
      <x:c r="K81" s="14" t="n">
        <x:v>18</x:v>
      </x:c>
      <x:c r="L81" s="14" t="n">
        <x:f>IF(E81="Near 13-14 Oct",H81,G81)</x:f>
        <x:v>318</x:v>
      </x:c>
      <x:c r="M81" s="14" t="n">
        <x:f>IF(E81="Near 13-14 Oct",ROUND(I81*Overview!$B$7,2),I81)</x:f>
        <x:v>60.5</x:v>
      </x:c>
      <x:c r="N81" s="14" t="n">
        <x:f>IF(OR(E81="R1 proxy",E81="Route proxy"),F81,ROUND(SUM(L81:M81,J81:K81),2))</x:f>
        <x:v>466.7</x:v>
      </x:c>
      <x:c r="O81" s="14" t="n">
        <x:f>N81-F81</x:f>
        <x:v>-1.240000000000009</x:v>
      </x:c>
      <x:c r="P81" s="14" t="str">
        <x:v>GOOD</x:v>
      </x:c>
      <x:c r="Q81" s="14" t="n">
        <x:f>IF(E81="Near 13-14 Oct",ROUND(L81+I81+J81+K81,2),N81)</x:f>
        <x:v>466.7</x:v>
      </x:c>
      <x:c r="R81" s="14" t="n">
        <x:f>IF(E81="Near 13-14 Oct",ROUND(L81+ROUND(I81*0.90,2)+J81+K81,2),N81)</x:f>
        <x:v>466.7</x:v>
      </x:c>
      <x:c r="S81" s="14" t="n">
        <x:f>N81</x:f>
        <x:v>466.7</x:v>
      </x:c>
      <x:c r="T81" s="14" t="n">
        <x:f>IF(E81="Near 13-14 Oct",ROUND(L81+ROUND(I81*0.70,2)+J81+K81,2),N81)</x:f>
        <x:v>466.7</x:v>
      </x:c>
      <x:c r="U81" t="str">
        <x:v>Original workbook: Cost Model / Hotels, trip 125</x:v>
      </x:c>
    </x:row>
    <x:row r="82">
      <x:c r="A82" t="str">
        <x:v>009</x:v>
      </x:c>
      <x:c r="B82" t="str">
        <x:v>Napoli</x:v>
      </x:c>
      <x:c r="C82" t="str">
        <x:v>Villarreal</x:v>
      </x:c>
      <x:c r="D82" t="str">
        <x:v>2026-10-13</x:v>
      </x:c>
      <x:c r="E82" t="str">
        <x:v>Near 13-14 Oct</x:v>
      </x:c>
      <x:c r="F82" s="14" t="n">
        <x:v>560.01</x:v>
      </x:c>
      <x:c r="G82" s="14" t="n">
        <x:v>513</x:v>
      </x:c>
      <x:c r="H82" s="14" t="n">
        <x:v>392.63</x:v>
      </x:c>
      <x:c r="I82" s="14" t="n">
        <x:v>67.1</x:v>
      </x:c>
      <x:c r="J82" s="14" t="n">
        <x:v>70.2</x:v>
      </x:c>
      <x:c r="K82" s="14" t="n">
        <x:v>18</x:v>
      </x:c>
      <x:c r="L82" s="14" t="n">
        <x:f>IF(E82="Near 13-14 Oct",H82,G82)</x:f>
        <x:v>392.63</x:v>
      </x:c>
      <x:c r="M82" s="14" t="n">
        <x:f>IF(E82="Near 13-14 Oct",ROUND(I82*Overview!$B$7,2),I82)</x:f>
        <x:v>53.68</x:v>
      </x:c>
      <x:c r="N82" s="14" t="n">
        <x:f>IF(OR(E82="R1 proxy",E82="Route proxy"),F82,ROUND(SUM(L82:M82,J82:K82),2))</x:f>
        <x:v>534.51</x:v>
      </x:c>
      <x:c r="O82" s="14" t="n">
        <x:f>N82-F82</x:f>
        <x:v>-25.5</x:v>
      </x:c>
      <x:c r="P82" s="14" t="str">
        <x:v>GOOD</x:v>
      </x:c>
      <x:c r="Q82" s="14" t="n">
        <x:f>IF(E82="Near 13-14 Oct",ROUND(L82+I82+J82+K82,2),N82)</x:f>
        <x:v>547.93</x:v>
      </x:c>
      <x:c r="R82" s="14" t="n">
        <x:f>IF(E82="Near 13-14 Oct",ROUND(L82+ROUND(I82*0.90,2)+J82+K82,2),N82)</x:f>
        <x:v>541.22</x:v>
      </x:c>
      <x:c r="S82" s="14" t="n">
        <x:f>N82</x:f>
        <x:v>534.51</x:v>
      </x:c>
      <x:c r="T82" s="14" t="n">
        <x:f>IF(E82="Near 13-14 Oct",ROUND(L82+ROUND(I82*0.70,2)+J82+K82,2),N82)</x:f>
        <x:v>527.8</x:v>
      </x:c>
      <x:c r="U82" t="str">
        <x:v>Original workbook: Cost Model / Hotels, trip 009</x:v>
      </x:c>
    </x:row>
    <x:row r="83">
      <x:c r="A83" t="str">
        <x:v>049</x:v>
      </x:c>
      <x:c r="B83" t="str">
        <x:v>Napoli</x:v>
      </x:c>
      <x:c r="C83" t="str">
        <x:v>Porto</x:v>
      </x:c>
      <x:c r="D83" t="str">
        <x:v>2026-11-04</x:v>
      </x:c>
      <x:c r="E83" t="str">
        <x:v>Route proxy</x:v>
      </x:c>
      <x:c r="F83" s="14" t="n">
        <x:v>350.9</x:v>
      </x:c>
      <x:c r="G83" s="14" t="n">
        <x:v>210</x:v>
      </x:c>
      <x:c r="H83" s="14" t="n">
        <x:v>210</x:v>
      </x:c>
      <x:c r="I83" s="14" t="n">
        <x:v>75.25</x:v>
      </x:c>
      <x:c r="J83" s="14" t="n">
        <x:v>65.65</x:v>
      </x:c>
      <x:c r="K83" s="14" t="n">
        <x:v>0</x:v>
      </x:c>
      <x:c r="L83" s="14" t="n">
        <x:f>IF(E83="Near 13-14 Oct",H83,G83)</x:f>
        <x:v>210</x:v>
      </x:c>
      <x:c r="M83" s="14" t="n">
        <x:f>IF(E83="Near 13-14 Oct",ROUND(I83*Overview!$B$7,2),I83)</x:f>
        <x:v>75.25</x:v>
      </x:c>
      <x:c r="N83" s="14" t="n">
        <x:f>IF(OR(E83="R1 proxy",E83="Route proxy"),F83,ROUND(SUM(L83:M83,J83:K83),2))</x:f>
        <x:v>350.9</x:v>
      </x:c>
      <x:c r="O83" s="14" t="n">
        <x:f>N83-F83</x:f>
        <x:v>0</x:v>
      </x:c>
      <x:c r="P83" s="14" t="str">
        <x:v>LIMITED</x:v>
      </x:c>
      <x:c r="Q83" s="14" t="n">
        <x:f>IF(E83="Near 13-14 Oct",ROUND(L83+I83+J83+K83,2),N83)</x:f>
        <x:v>350.9</x:v>
      </x:c>
      <x:c r="R83" s="14" t="n">
        <x:f>IF(E83="Near 13-14 Oct",ROUND(L83+ROUND(I83*0.90,2)+J83+K83,2),N83)</x:f>
        <x:v>350.9</x:v>
      </x:c>
      <x:c r="S83" s="14" t="n">
        <x:f>N83</x:f>
        <x:v>350.9</x:v>
      </x:c>
      <x:c r="T83" s="14" t="n">
        <x:f>IF(E83="Near 13-14 Oct",ROUND(L83+ROUND(I83*0.70,2)+J83+K83,2),N83)</x:f>
        <x:v>350.9</x:v>
      </x:c>
      <x:c r="U83" t="str">
        <x:v>Future Proxies benchmark</x:v>
      </x:c>
    </x:row>
    <x:row r="84">
      <x:c r="A84" t="str">
        <x:v>060</x:v>
      </x:c>
      <x:c r="B84" t="str">
        <x:v>Napoli</x:v>
      </x:c>
      <x:c r="C84" t="str">
        <x:v>Manchester City</x:v>
      </x:c>
      <x:c r="D84" t="str">
        <x:v>2026-11-24</x:v>
      </x:c>
      <x:c r="E84" t="str">
        <x:v>Route proxy</x:v>
      </x:c>
      <x:c r="F84" s="14" t="n">
        <x:v>430.66</x:v>
      </x:c>
      <x:c r="G84" s="14" t="n">
        <x:v>217.74</x:v>
      </x:c>
      <x:c r="H84" s="14" t="n">
        <x:v>217.74</x:v>
      </x:c>
      <x:c r="I84" s="14" t="n">
        <x:v>116.07</x:v>
      </x:c>
      <x:c r="J84" s="14" t="n">
        <x:v>96.85</x:v>
      </x:c>
      <x:c r="K84" s="14" t="n">
        <x:v>0</x:v>
      </x:c>
      <x:c r="L84" s="14" t="n">
        <x:f>IF(E84="Near 13-14 Oct",H84,G84)</x:f>
        <x:v>217.74</x:v>
      </x:c>
      <x:c r="M84" s="14" t="n">
        <x:f>IF(E84="Near 13-14 Oct",ROUND(I84*Overview!$B$7,2),I84)</x:f>
        <x:v>116.07</x:v>
      </x:c>
      <x:c r="N84" s="14" t="n">
        <x:f>IF(OR(E84="R1 proxy",E84="Route proxy"),F84,ROUND(SUM(L84:M84,J84:K84),2))</x:f>
        <x:v>430.66</x:v>
      </x:c>
      <x:c r="O84" s="14" t="n">
        <x:f>N84-F84</x:f>
        <x:v>0</x:v>
      </x:c>
      <x:c r="P84" s="14" t="str">
        <x:v>LIMITED</x:v>
      </x:c>
      <x:c r="Q84" s="14" t="n">
        <x:f>IF(E84="Near 13-14 Oct",ROUND(L84+I84+J84+K84,2),N84)</x:f>
        <x:v>430.66</x:v>
      </x:c>
      <x:c r="R84" s="14" t="n">
        <x:f>IF(E84="Near 13-14 Oct",ROUND(L84+ROUND(I84*0.90,2)+J84+K84,2),N84)</x:f>
        <x:v>430.66</x:v>
      </x:c>
      <x:c r="S84" s="14" t="n">
        <x:f>N84</x:f>
        <x:v>430.66</x:v>
      </x:c>
      <x:c r="T84" s="14" t="n">
        <x:f>IF(E84="Near 13-14 Oct",ROUND(L84+ROUND(I84*0.70,2)+J84+K84,2),N84)</x:f>
        <x:v>430.66</x:v>
      </x:c>
      <x:c r="U84" t="str">
        <x:v>Future Proxies benchmark</x:v>
      </x:c>
    </x:row>
    <x:row r="85">
      <x:c r="A85" t="str">
        <x:v>101</x:v>
      </x:c>
      <x:c r="B85" t="str">
        <x:v>Napoli</x:v>
      </x:c>
      <x:c r="C85" t="str">
        <x:v>Sabah</x:v>
      </x:c>
      <x:c r="D85" t="str">
        <x:v>2027-01-20</x:v>
      </x:c>
      <x:c r="E85" t="str">
        <x:v>Future observed</x:v>
      </x:c>
      <x:c r="F85" s="14" t="n">
        <x:v>766.55</x:v>
      </x:c>
      <x:c r="G85" s="14" t="n">
        <x:v>513</x:v>
      </x:c>
      <x:c r="H85" s="14" t="n">
        <x:v>513</x:v>
      </x:c>
      <x:c r="I85" s="14" t="n">
        <x:v>57.82</x:v>
      </x:c>
      <x:c r="J85" s="14" t="n">
        <x:v>182</x:v>
      </x:c>
      <x:c r="K85" s="14" t="n">
        <x:v>0</x:v>
      </x:c>
      <x:c r="L85" s="14" t="n">
        <x:f>IF(E85="Near 13-14 Oct",H85,G85)</x:f>
        <x:v>513</x:v>
      </x:c>
      <x:c r="M85" s="14" t="n">
        <x:f>IF(E85="Near 13-14 Oct",ROUND(I85*Overview!$B$7,2),I85)</x:f>
        <x:v>57.82</x:v>
      </x:c>
      <x:c r="N85" s="14" t="n">
        <x:f>IF(OR(E85="R1 proxy",E85="Route proxy"),F85,ROUND(SUM(L85:M85,J85:K85),2))</x:f>
        <x:v>752.82</x:v>
      </x:c>
      <x:c r="O85" s="14" t="n">
        <x:f>N85-F85</x:f>
        <x:v>-13.729999999999905</x:v>
      </x:c>
      <x:c r="P85" s="14" t="str">
        <x:v>GOOD</x:v>
      </x:c>
      <x:c r="Q85" s="14" t="n">
        <x:f>IF(E85="Near 13-14 Oct",ROUND(L85+I85+J85+K85,2),N85)</x:f>
        <x:v>752.82</x:v>
      </x:c>
      <x:c r="R85" s="14" t="n">
        <x:f>IF(E85="Near 13-14 Oct",ROUND(L85+ROUND(I85*0.90,2)+J85+K85,2),N85)</x:f>
        <x:v>752.82</x:v>
      </x:c>
      <x:c r="S85" s="14" t="n">
        <x:f>N85</x:f>
        <x:v>752.82</x:v>
      </x:c>
      <x:c r="T85" s="14" t="n">
        <x:f>IF(E85="Near 13-14 Oct",ROUND(L85+ROUND(I85*0.70,2)+J85+K85,2),N85)</x:f>
        <x:v>752.82</x:v>
      </x:c>
      <x:c r="U85" t="str">
        <x:v>Original workbook: Cost Model / Hotels, trip 101</x:v>
      </x:c>
    </x:row>
    <x:row r="86">
      <x:c r="A86" t="str">
        <x:v>016</x:v>
      </x:c>
      <x:c r="B86" t="str">
        <x:v>Paris Saint-Germain</x:v>
      </x:c>
      <x:c r="C86" t="str">
        <x:v>Manchester City</x:v>
      </x:c>
      <x:c r="D86" t="str">
        <x:v>2026-10-14</x:v>
      </x:c>
      <x:c r="E86" t="str">
        <x:v>Near 13-14 Oct</x:v>
      </x:c>
      <x:c r="F86" s="14" t="n">
        <x:v>719.23</x:v>
      </x:c>
      <x:c r="G86" s="14" t="n">
        <x:v>609</x:v>
      </x:c>
      <x:c r="H86" s="14" t="n">
        <x:v>476.57</x:v>
      </x:c>
      <x:c r="I86" s="14" t="n">
        <x:v>123.58</x:v>
      </x:c>
      <x:c r="J86" s="14" t="n">
        <x:v>96.85</x:v>
      </x:c>
      <x:c r="K86" s="14" t="n">
        <x:v>0</x:v>
      </x:c>
      <x:c r="L86" s="14" t="n">
        <x:f>IF(E86="Near 13-14 Oct",H86,G86)</x:f>
        <x:v>476.57</x:v>
      </x:c>
      <x:c r="M86" s="14" t="n">
        <x:f>IF(E86="Near 13-14 Oct",ROUND(I86*Overview!$B$7,2),I86)</x:f>
        <x:v>98.86</x:v>
      </x:c>
      <x:c r="N86" s="14" t="n">
        <x:f>IF(OR(E86="R1 proxy",E86="Route proxy"),F86,ROUND(SUM(L86:M86,J86:K86),2))</x:f>
        <x:v>672.28</x:v>
      </x:c>
      <x:c r="O86" s="14" t="n">
        <x:f>N86-F86</x:f>
        <x:v>-46.950000000000045</x:v>
      </x:c>
      <x:c r="P86" s="14" t="str">
        <x:v>GOOD</x:v>
      </x:c>
      <x:c r="Q86" s="14" t="n">
        <x:f>IF(E86="Near 13-14 Oct",ROUND(L86+I86+J86+K86,2),N86)</x:f>
        <x:v>697</x:v>
      </x:c>
      <x:c r="R86" s="14" t="n">
        <x:f>IF(E86="Near 13-14 Oct",ROUND(L86+ROUND(I86*0.90,2)+J86+K86,2),N86)</x:f>
        <x:v>684.64</x:v>
      </x:c>
      <x:c r="S86" s="14" t="n">
        <x:f>N86</x:f>
        <x:v>672.28</x:v>
      </x:c>
      <x:c r="T86" s="14" t="n">
        <x:f>IF(E86="Near 13-14 Oct",ROUND(L86+ROUND(I86*0.70,2)+J86+K86,2),N86)</x:f>
        <x:v>659.93</x:v>
      </x:c>
      <x:c r="U86" t="str">
        <x:v>Original workbook: Cost Model / Hotels, trip 016</x:v>
      </x:c>
    </x:row>
    <x:row r="87">
      <x:c r="A87" t="str">
        <x:v>045</x:v>
      </x:c>
      <x:c r="B87" t="str">
        <x:v>Paris Saint-Germain</x:v>
      </x:c>
      <x:c r="C87" t="str">
        <x:v>Villarreal</x:v>
      </x:c>
      <x:c r="D87" t="str">
        <x:v>2026-11-03</x:v>
      </x:c>
      <x:c r="E87" t="str">
        <x:v>Future observed</x:v>
      </x:c>
      <x:c r="F87" s="14" t="n">
        <x:v>291.88</x:v>
      </x:c>
      <x:c r="G87" s="14" t="n">
        <x:v>141</x:v>
      </x:c>
      <x:c r="H87" s="14" t="n">
        <x:v>141</x:v>
      </x:c>
      <x:c r="I87" s="14" t="n">
        <x:v>67.1</x:v>
      </x:c>
      <x:c r="J87" s="14" t="n">
        <x:v>70.2</x:v>
      </x:c>
      <x:c r="K87" s="14" t="n">
        <x:v>18</x:v>
      </x:c>
      <x:c r="L87" s="14" t="n">
        <x:f>IF(E87="Near 13-14 Oct",H87,G87)</x:f>
        <x:v>141</x:v>
      </x:c>
      <x:c r="M87" s="14" t="n">
        <x:f>IF(E87="Near 13-14 Oct",ROUND(I87*Overview!$B$7,2),I87)</x:f>
        <x:v>67.1</x:v>
      </x:c>
      <x:c r="N87" s="14" t="n">
        <x:f>IF(OR(E87="R1 proxy",E87="Route proxy"),F87,ROUND(SUM(L87:M87,J87:K87),2))</x:f>
        <x:v>296.3</x:v>
      </x:c>
      <x:c r="O87" s="14" t="n">
        <x:f>N87-F87</x:f>
        <x:v>4.420000000000016</x:v>
      </x:c>
      <x:c r="P87" s="14" t="str">
        <x:v>GOOD</x:v>
      </x:c>
      <x:c r="Q87" s="14" t="n">
        <x:f>IF(E87="Near 13-14 Oct",ROUND(L87+I87+J87+K87,2),N87)</x:f>
        <x:v>296.3</x:v>
      </x:c>
      <x:c r="R87" s="14" t="n">
        <x:f>IF(E87="Near 13-14 Oct",ROUND(L87+ROUND(I87*0.90,2)+J87+K87,2),N87)</x:f>
        <x:v>296.3</x:v>
      </x:c>
      <x:c r="S87" s="14" t="n">
        <x:f>N87</x:f>
        <x:v>296.3</x:v>
      </x:c>
      <x:c r="T87" s="14" t="n">
        <x:f>IF(E87="Near 13-14 Oct",ROUND(L87+ROUND(I87*0.70,2)+J87+K87,2),N87)</x:f>
        <x:v>296.3</x:v>
      </x:c>
      <x:c r="U87" t="str">
        <x:v>Original workbook: Cost Model / Hotels, trip 045</x:v>
      </x:c>
    </x:row>
    <x:row r="88">
      <x:c r="A88" t="str">
        <x:v>077</x:v>
      </x:c>
      <x:c r="B88" t="str">
        <x:v>Paris Saint-Germain</x:v>
      </x:c>
      <x:c r="C88" t="str">
        <x:v>Aston Villa</x:v>
      </x:c>
      <x:c r="D88" t="str">
        <x:v>2026-12-08</x:v>
      </x:c>
      <x:c r="E88" t="str">
        <x:v>Future observed</x:v>
      </x:c>
      <x:c r="F88" s="14" t="n">
        <x:v>682.7</x:v>
      </x:c>
      <x:c r="G88" s="14" t="n">
        <x:v>488</x:v>
      </x:c>
      <x:c r="H88" s="14" t="n">
        <x:v>488</x:v>
      </x:c>
      <x:c r="I88" s="14" t="n">
        <x:v>91.2</x:v>
      </x:c>
      <x:c r="J88" s="14" t="n">
        <x:v>96.85</x:v>
      </x:c>
      <x:c r="K88" s="14" t="n">
        <x:v>0</x:v>
      </x:c>
      <x:c r="L88" s="14" t="n">
        <x:f>IF(E88="Near 13-14 Oct",H88,G88)</x:f>
        <x:v>488</x:v>
      </x:c>
      <x:c r="M88" s="14" t="n">
        <x:f>IF(E88="Near 13-14 Oct",ROUND(I88*Overview!$B$7,2),I88)</x:f>
        <x:v>91.2</x:v>
      </x:c>
      <x:c r="N88" s="14" t="n">
        <x:f>IF(OR(E88="R1 proxy",E88="Route proxy"),F88,ROUND(SUM(L88:M88,J88:K88),2))</x:f>
        <x:v>676.05</x:v>
      </x:c>
      <x:c r="O88" s="14" t="n">
        <x:f>N88-F88</x:f>
        <x:v>-6.650000000000091</x:v>
      </x:c>
      <x:c r="P88" s="14" t="str">
        <x:v>GOOD</x:v>
      </x:c>
      <x:c r="Q88" s="14" t="n">
        <x:f>IF(E88="Near 13-14 Oct",ROUND(L88+I88+J88+K88,2),N88)</x:f>
        <x:v>676.05</x:v>
      </x:c>
      <x:c r="R88" s="14" t="n">
        <x:f>IF(E88="Near 13-14 Oct",ROUND(L88+ROUND(I88*0.90,2)+J88+K88,2),N88)</x:f>
        <x:v>676.05</x:v>
      </x:c>
      <x:c r="S88" s="14" t="n">
        <x:f>N88</x:f>
        <x:v>676.05</x:v>
      </x:c>
      <x:c r="T88" s="14" t="n">
        <x:f>IF(E88="Near 13-14 Oct",ROUND(L88+ROUND(I88*0.70,2)+J88+K88,2),N88)</x:f>
        <x:v>676.05</x:v>
      </x:c>
      <x:c r="U88" t="str">
        <x:v>Original workbook: Cost Model / Hotels, trip 077</x:v>
      </x:c>
    </x:row>
    <x:row r="89">
      <x:c r="A89" t="str">
        <x:v>102</x:v>
      </x:c>
      <x:c r="B89" t="str">
        <x:v>Paris Saint-Germain</x:v>
      </x:c>
      <x:c r="C89" t="str">
        <x:v>Como</x:v>
      </x:c>
      <x:c r="D89" t="str">
        <x:v>2027-01-20</x:v>
      </x:c>
      <x:c r="E89" t="str">
        <x:v>Future observed</x:v>
      </x:c>
      <x:c r="F89" s="14" t="n">
        <x:v>261.11</x:v>
      </x:c>
      <x:c r="G89" s="14" t="n">
        <x:v>75</x:v>
      </x:c>
      <x:c r="H89" s="14" t="n">
        <x:v>75</x:v>
      </x:c>
      <x:c r="I89" s="14" t="n">
        <x:v>87.6</x:v>
      </x:c>
      <x:c r="J89" s="14" t="n">
        <x:v>76.7</x:v>
      </x:c>
      <x:c r="K89" s="14" t="n">
        <x:v>28.8</x:v>
      </x:c>
      <x:c r="L89" s="14" t="n">
        <x:f>IF(E89="Near 13-14 Oct",H89,G89)</x:f>
        <x:v>75</x:v>
      </x:c>
      <x:c r="M89" s="14" t="n">
        <x:f>IF(E89="Near 13-14 Oct",ROUND(I89*Overview!$B$7,2),I89)</x:f>
        <x:v>87.6</x:v>
      </x:c>
      <x:c r="N89" s="14" t="n">
        <x:f>IF(OR(E89="R1 proxy",E89="Route proxy"),F89,ROUND(SUM(L89:M89,J89:K89),2))</x:f>
        <x:v>268.1</x:v>
      </x:c>
      <x:c r="O89" s="14" t="n">
        <x:f>N89-F89</x:f>
        <x:v>6.990000000000009</x:v>
      </x:c>
      <x:c r="P89" s="14" t="str">
        <x:v>GOOD</x:v>
      </x:c>
      <x:c r="Q89" s="14" t="n">
        <x:f>IF(E89="Near 13-14 Oct",ROUND(L89+I89+J89+K89,2),N89)</x:f>
        <x:v>268.1</x:v>
      </x:c>
      <x:c r="R89" s="14" t="n">
        <x:f>IF(E89="Near 13-14 Oct",ROUND(L89+ROUND(I89*0.90,2)+J89+K89,2),N89)</x:f>
        <x:v>268.1</x:v>
      </x:c>
      <x:c r="S89" s="14" t="n">
        <x:f>N89</x:f>
        <x:v>268.1</x:v>
      </x:c>
      <x:c r="T89" s="14" t="n">
        <x:f>IF(E89="Near 13-14 Oct",ROUND(L89+ROUND(I89*0.70,2)+J89+K89,2),N89)</x:f>
        <x:v>268.1</x:v>
      </x:c>
      <x:c r="U89" t="str">
        <x:v>Original workbook: Cost Model / Hotels, trip 102</x:v>
      </x:c>
    </x:row>
    <x:row r="90">
      <x:c r="A90" t="str">
        <x:v>017</x:v>
      </x:c>
      <x:c r="B90" t="str">
        <x:v>Porto</x:v>
      </x:c>
      <x:c r="C90" t="str">
        <x:v>Real Betis</x:v>
      </x:c>
      <x:c r="D90" t="str">
        <x:v>2026-10-14</x:v>
      </x:c>
      <x:c r="E90" t="str">
        <x:v>Near 13-14 Oct</x:v>
      </x:c>
      <x:c r="F90" s="14" t="n">
        <x:v>741.33</x:v>
      </x:c>
      <x:c r="G90" s="14" t="n">
        <x:v>610.5</x:v>
      </x:c>
      <x:c r="H90" s="14" t="n">
        <x:v>477.74</x:v>
      </x:c>
      <x:c r="I90" s="14" t="n">
        <x:v>163.9</x:v>
      </x:c>
      <x:c r="J90" s="14" t="n">
        <x:v>70.2</x:v>
      </x:c>
      <x:c r="K90" s="14" t="n">
        <x:v>0</x:v>
      </x:c>
      <x:c r="L90" s="14" t="n">
        <x:f>IF(E90="Near 13-14 Oct",H90,G90)</x:f>
        <x:v>477.74</x:v>
      </x:c>
      <x:c r="M90" s="14" t="n">
        <x:f>IF(E90="Near 13-14 Oct",ROUND(I90*Overview!$B$7,2),I90)</x:f>
        <x:v>131.12</x:v>
      </x:c>
      <x:c r="N90" s="14" t="n">
        <x:f>IF(OR(E90="R1 proxy",E90="Route proxy"),F90,ROUND(SUM(L90:M90,J90:K90),2))</x:f>
        <x:v>679.06</x:v>
      </x:c>
      <x:c r="O90" s="14" t="n">
        <x:f>N90-F90</x:f>
        <x:v>-62.270000000000095</x:v>
      </x:c>
      <x:c r="P90" s="14" t="str">
        <x:v>GOOD</x:v>
      </x:c>
      <x:c r="Q90" s="14" t="n">
        <x:f>IF(E90="Near 13-14 Oct",ROUND(L90+I90+J90+K90,2),N90)</x:f>
        <x:v>711.84</x:v>
      </x:c>
      <x:c r="R90" s="14" t="n">
        <x:f>IF(E90="Near 13-14 Oct",ROUND(L90+ROUND(I90*0.90,2)+J90+K90,2),N90)</x:f>
        <x:v>695.45</x:v>
      </x:c>
      <x:c r="S90" s="14" t="n">
        <x:f>N90</x:f>
        <x:v>679.06</x:v>
      </x:c>
      <x:c r="T90" s="14" t="n">
        <x:f>IF(E90="Near 13-14 Oct",ROUND(L90+ROUND(I90*0.70,2)+J90+K90,2),N90)</x:f>
        <x:v>662.67</x:v>
      </x:c>
      <x:c r="U90" t="str">
        <x:v>Original workbook: Cost Model / Hotels, trip 017</x:v>
      </x:c>
    </x:row>
    <x:row r="91">
      <x:c r="A91" t="str">
        <x:v>059</x:v>
      </x:c>
      <x:c r="B91" t="str">
        <x:v>Porto</x:v>
      </x:c>
      <x:c r="C91" t="str">
        <x:v>Feyenoord</x:v>
      </x:c>
      <x:c r="D91" t="str">
        <x:v>2026-11-24</x:v>
      </x:c>
      <x:c r="E91" t="str">
        <x:v>Future observed</x:v>
      </x:c>
      <x:c r="F91" s="14" t="n">
        <x:v>417.51</x:v>
      </x:c>
      <x:c r="G91" s="14" t="n">
        <x:v>208</x:v>
      </x:c>
      <x:c r="H91" s="14" t="n">
        <x:v>208</x:v>
      </x:c>
      <x:c r="I91" s="14" t="n">
        <x:v>77.78</x:v>
      </x:c>
      <x:c r="J91" s="14" t="n">
        <x:v>95.55</x:v>
      </x:c>
      <x:c r="K91" s="14" t="n">
        <x:v>36.4</x:v>
      </x:c>
      <x:c r="L91" s="14" t="n">
        <x:f>IF(E91="Near 13-14 Oct",H91,G91)</x:f>
        <x:v>208</x:v>
      </x:c>
      <x:c r="M91" s="14" t="n">
        <x:f>IF(E91="Near 13-14 Oct",ROUND(I91*Overview!$B$7,2),I91)</x:f>
        <x:v>77.78</x:v>
      </x:c>
      <x:c r="N91" s="14" t="n">
        <x:f>IF(OR(E91="R1 proxy",E91="Route proxy"),F91,ROUND(SUM(L91:M91,J91:K91),2))</x:f>
        <x:v>417.73</x:v>
      </x:c>
      <x:c r="O91" s="14" t="n">
        <x:f>N91-F91</x:f>
        <x:v>0.22000000000002728</x:v>
      </x:c>
      <x:c r="P91" s="14" t="str">
        <x:v>GOOD</x:v>
      </x:c>
      <x:c r="Q91" s="14" t="n">
        <x:f>IF(E91="Near 13-14 Oct",ROUND(L91+I91+J91+K91,2),N91)</x:f>
        <x:v>417.73</x:v>
      </x:c>
      <x:c r="R91" s="14" t="n">
        <x:f>IF(E91="Near 13-14 Oct",ROUND(L91+ROUND(I91*0.90,2)+J91+K91,2),N91)</x:f>
        <x:v>417.73</x:v>
      </x:c>
      <x:c r="S91" s="14" t="n">
        <x:f>N91</x:f>
        <x:v>417.73</x:v>
      </x:c>
      <x:c r="T91" s="14" t="n">
        <x:f>IF(E91="Near 13-14 Oct",ROUND(L91+ROUND(I91*0.70,2)+J91+K91,2),N91)</x:f>
        <x:v>417.73</x:v>
      </x:c>
      <x:c r="U91" t="str">
        <x:v>Original workbook: Cost Model / Hotels, trip 059</x:v>
      </x:c>
    </x:row>
    <x:row r="92">
      <x:c r="A92" t="str">
        <x:v>087</x:v>
      </x:c>
      <x:c r="B92" t="str">
        <x:v>Porto</x:v>
      </x:c>
      <x:c r="C92" t="str">
        <x:v>Liverpool</x:v>
      </x:c>
      <x:c r="D92" t="str">
        <x:v>2026-12-09</x:v>
      </x:c>
      <x:c r="E92" t="str">
        <x:v>Future observed</x:v>
      </x:c>
      <x:c r="F92" s="14" t="n">
        <x:v>443.71</x:v>
      </x:c>
      <x:c r="G92" s="14" t="n">
        <x:v>223</x:v>
      </x:c>
      <x:c r="H92" s="14" t="n">
        <x:v>223</x:v>
      </x:c>
      <x:c r="I92" s="14" t="n">
        <x:v>76.8</x:v>
      </x:c>
      <x:c r="J92" s="14" t="n">
        <x:v>96.85</x:v>
      </x:c>
      <x:c r="K92" s="14" t="n">
        <x:v>46.15</x:v>
      </x:c>
      <x:c r="L92" s="14" t="n">
        <x:f>IF(E92="Near 13-14 Oct",H92,G92)</x:f>
        <x:v>223</x:v>
      </x:c>
      <x:c r="M92" s="14" t="n">
        <x:f>IF(E92="Near 13-14 Oct",ROUND(I92*Overview!$B$7,2),I92)</x:f>
        <x:v>76.8</x:v>
      </x:c>
      <x:c r="N92" s="14" t="n">
        <x:f>IF(OR(E92="R1 proxy",E92="Route proxy"),F92,ROUND(SUM(L92:M92,J92:K92),2))</x:f>
        <x:v>442.8</x:v>
      </x:c>
      <x:c r="O92" s="14" t="n">
        <x:f>N92-F92</x:f>
        <x:v>-0.9099999999999682</x:v>
      </x:c>
      <x:c r="P92" s="14" t="str">
        <x:v>GOOD</x:v>
      </x:c>
      <x:c r="Q92" s="14" t="n">
        <x:f>IF(E92="Near 13-14 Oct",ROUND(L92+I92+J92+K92,2),N92)</x:f>
        <x:v>442.8</x:v>
      </x:c>
      <x:c r="R92" s="14" t="n">
        <x:f>IF(E92="Near 13-14 Oct",ROUND(L92+ROUND(I92*0.90,2)+J92+K92,2),N92)</x:f>
        <x:v>442.8</x:v>
      </x:c>
      <x:c r="S92" s="14" t="n">
        <x:f>N92</x:f>
        <x:v>442.8</x:v>
      </x:c>
      <x:c r="T92" s="14" t="n">
        <x:f>IF(E92="Near 13-14 Oct",ROUND(L92+ROUND(I92*0.70,2)+J92+K92,2),N92)</x:f>
        <x:v>442.8</x:v>
      </x:c>
      <x:c r="U92" t="str">
        <x:v>Original workbook: Cost Model / Hotels, trip 087</x:v>
      </x:c>
    </x:row>
    <x:row r="93">
      <x:c r="A93" t="str">
        <x:v>118</x:v>
      </x:c>
      <x:c r="B93" t="str">
        <x:v>Porto</x:v>
      </x:c>
      <x:c r="C93" t="str">
        <x:v>LASK</x:v>
      </x:c>
      <x:c r="D93" t="str">
        <x:v>2027-01-27</x:v>
      </x:c>
      <x:c r="E93" t="str">
        <x:v>Future observed</x:v>
      </x:c>
      <x:c r="F93" s="14" t="n">
        <x:v>577.13</x:v>
      </x:c>
      <x:c r="G93" s="14" t="n">
        <x:v>164</x:v>
      </x:c>
      <x:c r="H93" s="14" t="n">
        <x:v>164</x:v>
      </x:c>
      <x:c r="I93" s="14" t="n">
        <x:v>207.5</x:v>
      </x:c>
      <x:c r="J93" s="14" t="n">
        <x:v>183.3</x:v>
      </x:c>
      <x:c r="K93" s="14" t="n">
        <x:v>42</x:v>
      </x:c>
      <x:c r="L93" s="14" t="n">
        <x:f>IF(E93="Near 13-14 Oct",H93,G93)</x:f>
        <x:v>164</x:v>
      </x:c>
      <x:c r="M93" s="14" t="n">
        <x:f>IF(E93="Near 13-14 Oct",ROUND(I93*Overview!$B$7,2),I93)</x:f>
        <x:v>207.5</x:v>
      </x:c>
      <x:c r="N93" s="14" t="n">
        <x:f>IF(OR(E93="R1 proxy",E93="Route proxy"),F93,ROUND(SUM(L93:M93,J93:K93),2))</x:f>
        <x:v>596.8</x:v>
      </x:c>
      <x:c r="O93" s="14" t="n">
        <x:f>N93-F93</x:f>
        <x:v>19.66999999999996</x:v>
      </x:c>
      <x:c r="P93" s="14" t="str">
        <x:v>GOOD</x:v>
      </x:c>
      <x:c r="Q93" s="14" t="n">
        <x:f>IF(E93="Near 13-14 Oct",ROUND(L93+I93+J93+K93,2),N93)</x:f>
        <x:v>596.8</x:v>
      </x:c>
      <x:c r="R93" s="14" t="n">
        <x:f>IF(E93="Near 13-14 Oct",ROUND(L93+ROUND(I93*0.90,2)+J93+K93,2),N93)</x:f>
        <x:v>596.8</x:v>
      </x:c>
      <x:c r="S93" s="14" t="n">
        <x:f>N93</x:f>
        <x:v>596.8</x:v>
      </x:c>
      <x:c r="T93" s="14" t="n">
        <x:f>IF(E93="Near 13-14 Oct",ROUND(L93+ROUND(I93*0.70,2)+J93+K93,2),N93)</x:f>
        <x:v>596.8</x:v>
      </x:c>
      <x:c r="U93" t="str">
        <x:v>Original workbook: Cost Model / Hotels, trip 118</x:v>
      </x:c>
    </x:row>
    <x:row r="94">
      <x:c r="A94" t="str">
        <x:v>007</x:v>
      </x:c>
      <x:c r="B94" t="str">
        <x:v>PSV</x:v>
      </x:c>
      <x:c r="C94" t="str">
        <x:v>RB Leipzig</x:v>
      </x:c>
      <x:c r="D94" t="str">
        <x:v>2026-10-13</x:v>
      </x:c>
      <x:c r="E94" t="str">
        <x:v>Near 13-14 Oct</x:v>
      </x:c>
      <x:c r="F94" s="14" t="n">
        <x:v>1490.89</x:v>
      </x:c>
      <x:c r="G94" s="14" t="n">
        <x:v>1467</x:v>
      </x:c>
      <x:c r="H94" s="14" t="n">
        <x:v>1098.68</x:v>
      </x:c>
      <x:c r="I94" s="14" t="n">
        <x:v>141.12</x:v>
      </x:c>
      <x:c r="J94" s="14" t="n">
        <x:v>172.9</x:v>
      </x:c>
      <x:c r="K94" s="14" t="n">
        <x:v>52.8</x:v>
      </x:c>
      <x:c r="L94" s="14" t="n">
        <x:f>IF(E94="Near 13-14 Oct",H94,G94)</x:f>
        <x:v>1098.68</x:v>
      </x:c>
      <x:c r="M94" s="14" t="n">
        <x:f>IF(E94="Near 13-14 Oct",ROUND(I94*Overview!$B$7,2),I94)</x:f>
        <x:v>112.9</x:v>
      </x:c>
      <x:c r="N94" s="14" t="n">
        <x:f>IF(OR(E94="R1 proxy",E94="Route proxy"),F94,ROUND(SUM(L94:M94,J94:K94),2))</x:f>
        <x:v>1437.28</x:v>
      </x:c>
      <x:c r="O94" s="14" t="n">
        <x:f>N94-F94</x:f>
        <x:v>-53.61000000000013</x:v>
      </x:c>
      <x:c r="P94" s="14" t="str">
        <x:v>LIMITED</x:v>
      </x:c>
      <x:c r="Q94" s="14" t="n">
        <x:f>IF(E94="Near 13-14 Oct",ROUND(L94+I94+J94+K94,2),N94)</x:f>
        <x:v>1465.5</x:v>
      </x:c>
      <x:c r="R94" s="14" t="n">
        <x:f>IF(E94="Near 13-14 Oct",ROUND(L94+ROUND(I94*0.90,2)+J94+K94,2),N94)</x:f>
        <x:v>1451.39</x:v>
      </x:c>
      <x:c r="S94" s="14" t="n">
        <x:f>N94</x:f>
        <x:v>1437.28</x:v>
      </x:c>
      <x:c r="T94" s="14" t="n">
        <x:f>IF(E94="Near 13-14 Oct",ROUND(L94+ROUND(I94*0.70,2)+J94+K94,2),N94)</x:f>
        <x:v>1423.16</x:v>
      </x:c>
      <x:c r="U94" t="str">
        <x:v>Original workbook: Cost Model / Hotels, trip 007</x:v>
      </x:c>
    </x:row>
    <x:row r="95">
      <x:c r="A95" t="str">
        <x:v>022</x:v>
      </x:c>
      <x:c r="B95" t="str">
        <x:v>PSV</x:v>
      </x:c>
      <x:c r="C95" t="str">
        <x:v>Porto</x:v>
      </x:c>
      <x:c r="D95" t="str">
        <x:v>2026-10-20</x:v>
      </x:c>
      <x:c r="E95" t="str">
        <x:v>Future observed</x:v>
      </x:c>
      <x:c r="F95" s="14" t="n">
        <x:v>696.34</x:v>
      </x:c>
      <x:c r="G95" s="14" t="n">
        <x:v>537</x:v>
      </x:c>
      <x:c r="H95" s="14" t="n">
        <x:v>537</x:v>
      </x:c>
      <x:c r="I95" s="14" t="n">
        <x:v>95.22</x:v>
      </x:c>
      <x:c r="J95" s="14" t="n">
        <x:v>65.65</x:v>
      </x:c>
      <x:c r="K95" s="14" t="n">
        <x:v>52.8</x:v>
      </x:c>
      <x:c r="L95" s="14" t="n">
        <x:f>IF(E95="Near 13-14 Oct",H95,G95)</x:f>
        <x:v>537</x:v>
      </x:c>
      <x:c r="M95" s="14" t="n">
        <x:f>IF(E95="Near 13-14 Oct",ROUND(I95*Overview!$B$7,2),I95)</x:f>
        <x:v>95.22</x:v>
      </x:c>
      <x:c r="N95" s="14" t="n">
        <x:f>IF(OR(E95="R1 proxy",E95="Route proxy"),F95,ROUND(SUM(L95:M95,J95:K95),2))</x:f>
        <x:v>750.67</x:v>
      </x:c>
      <x:c r="O95" s="14" t="n">
        <x:f>N95-F95</x:f>
        <x:v>54.32999999999993</x:v>
      </x:c>
      <x:c r="P95" s="14" t="str">
        <x:v>GOOD</x:v>
      </x:c>
      <x:c r="Q95" s="14" t="n">
        <x:f>IF(E95="Near 13-14 Oct",ROUND(L95+I95+J95+K95,2),N95)</x:f>
        <x:v>750.67</x:v>
      </x:c>
      <x:c r="R95" s="14" t="n">
        <x:f>IF(E95="Near 13-14 Oct",ROUND(L95+ROUND(I95*0.90,2)+J95+K95,2),N95)</x:f>
        <x:v>750.67</x:v>
      </x:c>
      <x:c r="S95" s="14" t="n">
        <x:f>N95</x:f>
        <x:v>750.67</x:v>
      </x:c>
      <x:c r="T95" s="14" t="n">
        <x:f>IF(E95="Near 13-14 Oct",ROUND(L95+ROUND(I95*0.70,2)+J95+K95,2),N95)</x:f>
        <x:v>750.67</x:v>
      </x:c>
      <x:c r="U95" t="str">
        <x:v>Original workbook: Cost Model / Hotels, trip 022</x:v>
      </x:c>
    </x:row>
    <x:row r="96">
      <x:c r="A96" t="str">
        <x:v>062</x:v>
      </x:c>
      <x:c r="B96" t="str">
        <x:v>PSV</x:v>
      </x:c>
      <x:c r="C96" t="str">
        <x:v>Real Madrid</x:v>
      </x:c>
      <x:c r="D96" t="str">
        <x:v>2026-11-24</x:v>
      </x:c>
      <x:c r="E96" t="str">
        <x:v>Future observed</x:v>
      </x:c>
      <x:c r="F96" s="14" t="n">
        <x:v>499.82</x:v>
      </x:c>
      <x:c r="G96" s="14" t="n">
        <x:v>257</x:v>
      </x:c>
      <x:c r="H96" s="14" t="n">
        <x:v>257</x:v>
      </x:c>
      <x:c r="I96" s="14" t="n">
        <x:v>121</x:v>
      </x:c>
      <x:c r="J96" s="14" t="n">
        <x:v>70.2</x:v>
      </x:c>
      <x:c r="K96" s="14" t="n">
        <x:v>52.8</x:v>
      </x:c>
      <x:c r="L96" s="14" t="n">
        <x:f>IF(E96="Near 13-14 Oct",H96,G96)</x:f>
        <x:v>257</x:v>
      </x:c>
      <x:c r="M96" s="14" t="n">
        <x:f>IF(E96="Near 13-14 Oct",ROUND(I96*Overview!$B$7,2),I96)</x:f>
        <x:v>121</x:v>
      </x:c>
      <x:c r="N96" s="14" t="n">
        <x:f>IF(OR(E96="R1 proxy",E96="Route proxy"),F96,ROUND(SUM(L96:M96,J96:K96),2))</x:f>
        <x:v>501</x:v>
      </x:c>
      <x:c r="O96" s="14" t="n">
        <x:f>N96-F96</x:f>
        <x:v>1.1800000000000068</x:v>
      </x:c>
      <x:c r="P96" s="14" t="str">
        <x:v>GOOD</x:v>
      </x:c>
      <x:c r="Q96" s="14" t="n">
        <x:f>IF(E96="Near 13-14 Oct",ROUND(L96+I96+J96+K96,2),N96)</x:f>
        <x:v>501</x:v>
      </x:c>
      <x:c r="R96" s="14" t="n">
        <x:f>IF(E96="Near 13-14 Oct",ROUND(L96+ROUND(I96*0.90,2)+J96+K96,2),N96)</x:f>
        <x:v>501</x:v>
      </x:c>
      <x:c r="S96" s="14" t="n">
        <x:f>N96</x:f>
        <x:v>501</x:v>
      </x:c>
      <x:c r="T96" s="14" t="n">
        <x:f>IF(E96="Near 13-14 Oct",ROUND(L96+ROUND(I96*0.70,2)+J96+K96,2),N96)</x:f>
        <x:v>501</x:v>
      </x:c>
      <x:c r="U96" t="str">
        <x:v>Original workbook: Cost Model / Hotels, trip 062</x:v>
      </x:c>
    </x:row>
    <x:row r="97">
      <x:c r="A97" t="str">
        <x:v>108</x:v>
      </x:c>
      <x:c r="B97" t="str">
        <x:v>PSV</x:v>
      </x:c>
      <x:c r="C97" t="str">
        <x:v>Viking</x:v>
      </x:c>
      <x:c r="D97" t="str">
        <x:v>2027-01-20</x:v>
      </x:c>
      <x:c r="E97" t="str">
        <x:v>Future observed</x:v>
      </x:c>
      <x:c r="F97" s="14" t="n">
        <x:v>645.17</x:v>
      </x:c>
      <x:c r="G97" s="14" t="n">
        <x:v>364</x:v>
      </x:c>
      <x:c r="H97" s="14" t="n">
        <x:v>364</x:v>
      </x:c>
      <x:c r="I97" s="14" t="n">
        <x:v>120.96</x:v>
      </x:c>
      <x:c r="J97" s="14" t="n">
        <x:v>107.25</x:v>
      </x:c>
      <x:c r="K97" s="14" t="n">
        <x:v>52.8</x:v>
      </x:c>
      <x:c r="L97" s="14" t="n">
        <x:f>IF(E97="Near 13-14 Oct",H97,G97)</x:f>
        <x:v>364</x:v>
      </x:c>
      <x:c r="M97" s="14" t="n">
        <x:f>IF(E97="Near 13-14 Oct",ROUND(I97*Overview!$B$7,2),I97)</x:f>
        <x:v>120.96</x:v>
      </x:c>
      <x:c r="N97" s="14" t="n">
        <x:f>IF(OR(E97="R1 proxy",E97="Route proxy"),F97,ROUND(SUM(L97:M97,J97:K97),2))</x:f>
        <x:v>645.01</x:v>
      </x:c>
      <x:c r="O97" s="14" t="n">
        <x:f>N97-F97</x:f>
        <x:v>-0.15999999999996817</x:v>
      </x:c>
      <x:c r="P97" s="14" t="str">
        <x:v>GOOD</x:v>
      </x:c>
      <x:c r="Q97" s="14" t="n">
        <x:f>IF(E97="Near 13-14 Oct",ROUND(L97+I97+J97+K97,2),N97)</x:f>
        <x:v>645.01</x:v>
      </x:c>
      <x:c r="R97" s="14" t="n">
        <x:f>IF(E97="Near 13-14 Oct",ROUND(L97+ROUND(I97*0.90,2)+J97+K97,2),N97)</x:f>
        <x:v>645.01</x:v>
      </x:c>
      <x:c r="S97" s="14" t="n">
        <x:f>N97</x:f>
        <x:v>645.01</x:v>
      </x:c>
      <x:c r="T97" s="14" t="n">
        <x:f>IF(E97="Near 13-14 Oct",ROUND(L97+ROUND(I97*0.70,2)+J97+K97,2),N97)</x:f>
        <x:v>645.01</x:v>
      </x:c>
      <x:c r="U97" t="str">
        <x:v>Original workbook: Cost Model / Hotels, trip 108</x:v>
      </x:c>
    </x:row>
    <x:row r="98">
      <x:c r="A98" t="str">
        <x:v>R1-015</x:v>
      </x:c>
      <x:c r="B98" t="str">
        <x:v>RB Leipzig</x:v>
      </x:c>
      <x:c r="C98" t="str">
        <x:v>Como</x:v>
      </x:c>
      <x:c r="D98" t="str">
        <x:v>2026-09-10</x:v>
      </x:c>
      <x:c r="E98" t="str">
        <x:v>R1 proxy</x:v>
      </x:c>
      <x:c r="F98" s="14" t="n">
        <x:v>632.9</x:v>
      </x:c>
      <x:c r="G98" s="14" t="n">
        <x:v>447.5</x:v>
      </x:c>
      <x:c r="H98" s="14" t="n">
        <x:v>447.5</x:v>
      </x:c>
      <x:c r="I98" s="14" t="n">
        <x:v>79.9</x:v>
      </x:c>
      <x:c r="J98" s="14" t="n">
        <x:v>76.7</x:v>
      </x:c>
      <x:c r="K98" s="14" t="n">
        <x:v>28.8</x:v>
      </x:c>
      <x:c r="L98" s="14" t="n">
        <x:f>IF(E98="Near 13-14 Oct",H98,G98)</x:f>
        <x:v>447.5</x:v>
      </x:c>
      <x:c r="M98" s="14" t="n">
        <x:f>IF(E98="Near 13-14 Oct",ROUND(I98*Overview!$B$7,2),I98)</x:f>
        <x:v>79.9</x:v>
      </x:c>
      <x:c r="N98" s="14" t="n">
        <x:f>IF(OR(E98="R1 proxy",E98="Route proxy"),F98,ROUND(SUM(L98:M98,J98:K98),2))</x:f>
        <x:v>632.9</x:v>
      </x:c>
      <x:c r="O98" s="14" t="n">
        <x:f>N98-F98</x:f>
        <x:v>0</x:v>
      </x:c>
      <x:c r="P98" s="14" t="str">
        <x:v>GOOD</x:v>
      </x:c>
      <x:c r="Q98" s="14" t="n">
        <x:f>IF(E98="Near 13-14 Oct",ROUND(L98+I98+J98+K98,2),N98)</x:f>
        <x:v>632.9</x:v>
      </x:c>
      <x:c r="R98" s="14" t="n">
        <x:f>IF(E98="Near 13-14 Oct",ROUND(L98+ROUND(I98*0.90,2)+J98+K98,2),N98)</x:f>
        <x:v>632.9</x:v>
      </x:c>
      <x:c r="S98" s="14" t="n">
        <x:f>N98</x:f>
        <x:v>632.9</x:v>
      </x:c>
      <x:c r="T98" s="14" t="n">
        <x:f>IF(E98="Near 13-14 Oct",ROUND(L98+ROUND(I98*0.70,2)+J98+K98,2),N98)</x:f>
        <x:v>632.9</x:v>
      </x:c>
      <x:c r="U98" t="str">
        <x:v>Historical R1 historical proxy</x:v>
      </x:c>
    </x:row>
    <x:row r="99">
      <x:c r="A99" t="str">
        <x:v>034</x:v>
      </x:c>
      <x:c r="B99" t="str">
        <x:v>RB Leipzig</x:v>
      </x:c>
      <x:c r="C99" t="str">
        <x:v>Real Madrid</x:v>
      </x:c>
      <x:c r="D99" t="str">
        <x:v>2026-10-21</x:v>
      </x:c>
      <x:c r="E99" t="str">
        <x:v>Future observed</x:v>
      </x:c>
      <x:c r="F99" s="14" t="n">
        <x:v>1328.07</x:v>
      </x:c>
      <x:c r="G99" s="14" t="n">
        <x:v>932.5</x:v>
      </x:c>
      <x:c r="H99" s="14" t="n">
        <x:v>932.5</x:v>
      </x:c>
      <x:c r="I99" s="14" t="n">
        <x:v>324</x:v>
      </x:c>
      <x:c r="J99" s="14" t="n">
        <x:v>140.4</x:v>
      </x:c>
      <x:c r="K99" s="14" t="n">
        <x:v>0</x:v>
      </x:c>
      <x:c r="L99" s="14" t="n">
        <x:f>IF(E99="Near 13-14 Oct",H99,G99)</x:f>
        <x:v>932.5</x:v>
      </x:c>
      <x:c r="M99" s="14" t="n">
        <x:f>IF(E99="Near 13-14 Oct",ROUND(I99*Overview!$B$7,2),I99)</x:f>
        <x:v>324</x:v>
      </x:c>
      <x:c r="N99" s="14" t="n">
        <x:f>IF(OR(E99="R1 proxy",E99="Route proxy"),F99,ROUND(SUM(L99:M99,J99:K99),2))</x:f>
        <x:v>1396.9</x:v>
      </x:c>
      <x:c r="O99" s="14" t="n">
        <x:f>N99-F99</x:f>
        <x:v>68.83000000000015</x:v>
      </x:c>
      <x:c r="P99" s="14" t="str">
        <x:v>GOOD</x:v>
      </x:c>
      <x:c r="Q99" s="14" t="n">
        <x:f>IF(E99="Near 13-14 Oct",ROUND(L99+I99+J99+K99,2),N99)</x:f>
        <x:v>1396.9</x:v>
      </x:c>
      <x:c r="R99" s="14" t="n">
        <x:f>IF(E99="Near 13-14 Oct",ROUND(L99+ROUND(I99*0.90,2)+J99+K99,2),N99)</x:f>
        <x:v>1396.9</x:v>
      </x:c>
      <x:c r="S99" s="14" t="n">
        <x:f>N99</x:f>
        <x:v>1396.9</x:v>
      </x:c>
      <x:c r="T99" s="14" t="n">
        <x:f>IF(E99="Near 13-14 Oct",ROUND(L99+ROUND(I99*0.70,2)+J99+K99,2),N99)</x:f>
        <x:v>1396.9</x:v>
      </x:c>
      <x:c r="U99" t="str">
        <x:v>Original workbook: Cost Model / Hotels, trip 034</x:v>
      </x:c>
    </x:row>
    <x:row r="100">
      <x:c r="A100" t="str">
        <x:v>080</x:v>
      </x:c>
      <x:c r="B100" t="str">
        <x:v>RB Leipzig</x:v>
      </x:c>
      <x:c r="C100" t="str">
        <x:v>Manchester United</x:v>
      </x:c>
      <x:c r="D100" t="str">
        <x:v>2026-12-08</x:v>
      </x:c>
      <x:c r="E100" t="str">
        <x:v>Future observed</x:v>
      </x:c>
      <x:c r="F100" s="14" t="n">
        <x:v>685.05</x:v>
      </x:c>
      <x:c r="G100" s="14" t="n">
        <x:v>487</x:v>
      </x:c>
      <x:c r="H100" s="14" t="n">
        <x:v>487</x:v>
      </x:c>
      <x:c r="I100" s="14" t="n">
        <x:v>94.8</x:v>
      </x:c>
      <x:c r="J100" s="14" t="n">
        <x:v>96.85</x:v>
      </x:c>
      <x:c r="K100" s="14" t="n">
        <x:v>0</x:v>
      </x:c>
      <x:c r="L100" s="14" t="n">
        <x:f>IF(E100="Near 13-14 Oct",H100,G100)</x:f>
        <x:v>487</x:v>
      </x:c>
      <x:c r="M100" s="14" t="n">
        <x:f>IF(E100="Near 13-14 Oct",ROUND(I100*Overview!$B$7,2),I100)</x:f>
        <x:v>94.8</x:v>
      </x:c>
      <x:c r="N100" s="14" t="n">
        <x:f>IF(OR(E100="R1 proxy",E100="Route proxy"),F100,ROUND(SUM(L100:M100,J100:K100),2))</x:f>
        <x:v>678.65</x:v>
      </x:c>
      <x:c r="O100" s="14" t="n">
        <x:f>N100-F100</x:f>
        <x:v>-6.399999999999977</x:v>
      </x:c>
      <x:c r="P100" s="14" t="str">
        <x:v>GOOD</x:v>
      </x:c>
      <x:c r="Q100" s="14" t="n">
        <x:f>IF(E100="Near 13-14 Oct",ROUND(L100+I100+J100+K100,2),N100)</x:f>
        <x:v>678.65</x:v>
      </x:c>
      <x:c r="R100" s="14" t="n">
        <x:f>IF(E100="Near 13-14 Oct",ROUND(L100+ROUND(I100*0.90,2)+J100+K100,2),N100)</x:f>
        <x:v>678.65</x:v>
      </x:c>
      <x:c r="S100" s="14" t="n">
        <x:f>N100</x:f>
        <x:v>678.65</x:v>
      </x:c>
      <x:c r="T100" s="14" t="n">
        <x:f>IF(E100="Near 13-14 Oct",ROUND(L100+ROUND(I100*0.70,2)+J100+K100,2),N100)</x:f>
        <x:v>678.65</x:v>
      </x:c>
      <x:c r="U100" t="str">
        <x:v>Original workbook: Cost Model / Hotels, trip 080</x:v>
      </x:c>
    </x:row>
    <x:row r="101">
      <x:c r="A101" t="str">
        <x:v>117</x:v>
      </x:c>
      <x:c r="B101" t="str">
        <x:v>RB Leipzig</x:v>
      </x:c>
      <x:c r="C101" t="str">
        <x:v>Feyenoord</x:v>
      </x:c>
      <x:c r="D101" t="str">
        <x:v>2027-01-27</x:v>
      </x:c>
      <x:c r="E101" t="str">
        <x:v>Future observed</x:v>
      </x:c>
      <x:c r="F101" s="14" t="n">
        <x:v>678.49</x:v>
      </x:c>
      <x:c r="G101" s="14" t="n">
        <x:v>458</x:v>
      </x:c>
      <x:c r="H101" s="14" t="n">
        <x:v>458</x:v>
      </x:c>
      <x:c r="I101" s="14" t="n">
        <x:v>86.7</x:v>
      </x:c>
      <x:c r="J101" s="14" t="n">
        <x:v>95.55</x:v>
      </x:c>
      <x:c r="K101" s="14" t="n">
        <x:v>36.4</x:v>
      </x:c>
      <x:c r="L101" s="14" t="n">
        <x:f>IF(E101="Near 13-14 Oct",H101,G101)</x:f>
        <x:v>458</x:v>
      </x:c>
      <x:c r="M101" s="14" t="n">
        <x:f>IF(E101="Near 13-14 Oct",ROUND(I101*Overview!$B$7,2),I101)</x:f>
        <x:v>86.7</x:v>
      </x:c>
      <x:c r="N101" s="14" t="n">
        <x:f>IF(OR(E101="R1 proxy",E101="Route proxy"),F101,ROUND(SUM(L101:M101,J101:K101),2))</x:f>
        <x:v>676.65</x:v>
      </x:c>
      <x:c r="O101" s="14" t="n">
        <x:f>N101-F101</x:f>
        <x:v>-1.8400000000000318</x:v>
      </x:c>
      <x:c r="P101" s="14" t="str">
        <x:v>GOOD</x:v>
      </x:c>
      <x:c r="Q101" s="14" t="n">
        <x:f>IF(E101="Near 13-14 Oct",ROUND(L101+I101+J101+K101,2),N101)</x:f>
        <x:v>676.65</x:v>
      </x:c>
      <x:c r="R101" s="14" t="n">
        <x:f>IF(E101="Near 13-14 Oct",ROUND(L101+ROUND(I101*0.90,2)+J101+K101,2),N101)</x:f>
        <x:v>676.65</x:v>
      </x:c>
      <x:c r="S101" s="14" t="n">
        <x:f>N101</x:f>
        <x:v>676.65</x:v>
      </x:c>
      <x:c r="T101" s="14" t="n">
        <x:f>IF(E101="Near 13-14 Oct",ROUND(L101+ROUND(I101*0.70,2)+J101+K101,2),N101)</x:f>
        <x:v>676.65</x:v>
      </x:c>
      <x:c r="U101" t="str">
        <x:v>Original workbook: Cost Model / Hotels, trip 117</x:v>
      </x:c>
    </x:row>
    <x:row r="102">
      <x:c r="A102" t="str">
        <x:v>R1-005</x:v>
      </x:c>
      <x:c r="B102" t="str">
        <x:v>Real Betis</x:v>
      </x:c>
      <x:c r="C102" t="str">
        <x:v>Lille</x:v>
      </x:c>
      <x:c r="D102" t="str">
        <x:v>2026-09-08</x:v>
      </x:c>
      <x:c r="E102" t="str">
        <x:v>R1 proxy</x:v>
      </x:c>
      <x:c r="F102" s="14" t="n">
        <x:v>508.05</x:v>
      </x:c>
      <x:c r="G102" s="14" t="n">
        <x:v>307</x:v>
      </x:c>
      <x:c r="H102" s="14" t="n">
        <x:v>307</x:v>
      </x:c>
      <x:c r="I102" s="14" t="n">
        <x:v>77.9</x:v>
      </x:c>
      <x:c r="J102" s="14" t="n">
        <x:v>85.15</x:v>
      </x:c>
      <x:c r="K102" s="14" t="n">
        <x:v>38</x:v>
      </x:c>
      <x:c r="L102" s="14" t="n">
        <x:f>IF(E102="Near 13-14 Oct",H102,G102)</x:f>
        <x:v>307</x:v>
      </x:c>
      <x:c r="M102" s="14" t="n">
        <x:f>IF(E102="Near 13-14 Oct",ROUND(I102*Overview!$B$7,2),I102)</x:f>
        <x:v>77.9</x:v>
      </x:c>
      <x:c r="N102" s="14" t="n">
        <x:f>IF(OR(E102="R1 proxy",E102="Route proxy"),F102,ROUND(SUM(L102:M102,J102:K102),2))</x:f>
        <x:v>508.05</x:v>
      </x:c>
      <x:c r="O102" s="14" t="n">
        <x:f>N102-F102</x:f>
        <x:v>0</x:v>
      </x:c>
      <x:c r="P102" s="14" t="str">
        <x:v>GOOD</x:v>
      </x:c>
      <x:c r="Q102" s="14" t="n">
        <x:f>IF(E102="Near 13-14 Oct",ROUND(L102+I102+J102+K102,2),N102)</x:f>
        <x:v>508.05</x:v>
      </x:c>
      <x:c r="R102" s="14" t="n">
        <x:f>IF(E102="Near 13-14 Oct",ROUND(L102+ROUND(I102*0.90,2)+J102+K102,2),N102)</x:f>
        <x:v>508.05</x:v>
      </x:c>
      <x:c r="S102" s="14" t="n">
        <x:f>N102</x:f>
        <x:v>508.05</x:v>
      </x:c>
      <x:c r="T102" s="14" t="n">
        <x:f>IF(E102="Near 13-14 Oct",ROUND(L102+ROUND(I102*0.70,2)+J102+K102,2),N102)</x:f>
        <x:v>508.05</x:v>
      </x:c>
      <x:c r="U102" t="str">
        <x:v>Historical R1 historical proxy</x:v>
      </x:c>
    </x:row>
    <x:row r="103">
      <x:c r="A103" t="str">
        <x:v>048</x:v>
      </x:c>
      <x:c r="B103" t="str">
        <x:v>Real Betis</x:v>
      </x:c>
      <x:c r="C103" t="str">
        <x:v>Borussia Dortmund</x:v>
      </x:c>
      <x:c r="D103" t="str">
        <x:v>2026-11-04</x:v>
      </x:c>
      <x:c r="E103" t="str">
        <x:v>Future observed</x:v>
      </x:c>
      <x:c r="F103" s="14" t="n">
        <x:v>887.03</x:v>
      </x:c>
      <x:c r="G103" s="14" t="n">
        <x:v>484</x:v>
      </x:c>
      <x:c r="H103" s="14" t="n">
        <x:v>484</x:v>
      </x:c>
      <x:c r="I103" s="14" t="n">
        <x:v>249.61</x:v>
      </x:c>
      <x:c r="J103" s="14" t="n">
        <x:v>86.45</x:v>
      </x:c>
      <x:c r="K103" s="14" t="n">
        <x:v>79.58</x:v>
      </x:c>
      <x:c r="L103" s="14" t="n">
        <x:f>IF(E103="Near 13-14 Oct",H103,G103)</x:f>
        <x:v>484</x:v>
      </x:c>
      <x:c r="M103" s="14" t="n">
        <x:f>IF(E103="Near 13-14 Oct",ROUND(I103*Overview!$B$7,2),I103)</x:f>
        <x:v>249.61</x:v>
      </x:c>
      <x:c r="N103" s="14" t="n">
        <x:f>IF(OR(E103="R1 proxy",E103="Route proxy"),F103,ROUND(SUM(L103:M103,J103:K103),2))</x:f>
        <x:v>899.64</x:v>
      </x:c>
      <x:c r="O103" s="14" t="n">
        <x:f>N103-F103</x:f>
        <x:v>12.610000000000014</x:v>
      </x:c>
      <x:c r="P103" s="14" t="str">
        <x:v>GOOD</x:v>
      </x:c>
      <x:c r="Q103" s="14" t="n">
        <x:f>IF(E103="Near 13-14 Oct",ROUND(L103+I103+J103+K103,2),N103)</x:f>
        <x:v>899.64</x:v>
      </x:c>
      <x:c r="R103" s="14" t="n">
        <x:f>IF(E103="Near 13-14 Oct",ROUND(L103+ROUND(I103*0.90,2)+J103+K103,2),N103)</x:f>
        <x:v>899.64</x:v>
      </x:c>
      <x:c r="S103" s="14" t="n">
        <x:f>N103</x:f>
        <x:v>899.64</x:v>
      </x:c>
      <x:c r="T103" s="14" t="n">
        <x:f>IF(E103="Near 13-14 Oct",ROUND(L103+ROUND(I103*0.70,2)+J103+K103,2),N103)</x:f>
        <x:v>899.64</x:v>
      </x:c>
      <x:c r="U103" t="str">
        <x:v>Original workbook: Cost Model / Hotels, trip 048</x:v>
      </x:c>
    </x:row>
    <x:row r="104">
      <x:c r="A104" t="str">
        <x:v>063</x:v>
      </x:c>
      <x:c r="B104" t="str">
        <x:v>Real Betis</x:v>
      </x:c>
      <x:c r="C104" t="str">
        <x:v>Slovan Bratislava</x:v>
      </x:c>
      <x:c r="D104" t="str">
        <x:v>2026-11-24</x:v>
      </x:c>
      <x:c r="E104" t="str">
        <x:v>Future observed</x:v>
      </x:c>
      <x:c r="F104" s="14" t="n">
        <x:v>700.37</x:v>
      </x:c>
      <x:c r="G104" s="14" t="n">
        <x:v>414</x:v>
      </x:c>
      <x:c r="H104" s="14" t="n">
        <x:v>414</x:v>
      </x:c>
      <x:c r="I104" s="14" t="n">
        <x:v>120.45</x:v>
      </x:c>
      <x:c r="J104" s="14" t="n">
        <x:v>153.4</x:v>
      </x:c>
      <x:c r="K104" s="14" t="n">
        <x:v>11.8</x:v>
      </x:c>
      <x:c r="L104" s="14" t="n">
        <x:f>IF(E104="Near 13-14 Oct",H104,G104)</x:f>
        <x:v>414</x:v>
      </x:c>
      <x:c r="M104" s="14" t="n">
        <x:f>IF(E104="Near 13-14 Oct",ROUND(I104*Overview!$B$7,2),I104)</x:f>
        <x:v>120.45</x:v>
      </x:c>
      <x:c r="N104" s="14" t="n">
        <x:f>IF(OR(E104="R1 proxy",E104="Route proxy"),F104,ROUND(SUM(L104:M104,J104:K104),2))</x:f>
        <x:v>699.65</x:v>
      </x:c>
      <x:c r="O104" s="14" t="n">
        <x:f>N104-F104</x:f>
        <x:v>-0.7200000000000273</x:v>
      </x:c>
      <x:c r="P104" s="14" t="str">
        <x:v>LIMITED</x:v>
      </x:c>
      <x:c r="Q104" s="14" t="n">
        <x:f>IF(E104="Near 13-14 Oct",ROUND(L104+I104+J104+K104,2),N104)</x:f>
        <x:v>699.65</x:v>
      </x:c>
      <x:c r="R104" s="14" t="n">
        <x:f>IF(E104="Near 13-14 Oct",ROUND(L104+ROUND(I104*0.90,2)+J104+K104,2),N104)</x:f>
        <x:v>699.65</x:v>
      </x:c>
      <x:c r="S104" s="14" t="n">
        <x:f>N104</x:f>
        <x:v>699.65</x:v>
      </x:c>
      <x:c r="T104" s="14" t="n">
        <x:f>IF(E104="Near 13-14 Oct",ROUND(L104+ROUND(I104*0.70,2)+J104+K104,2),N104)</x:f>
        <x:v>699.65</x:v>
      </x:c>
      <x:c r="U104" t="str">
        <x:v>Original workbook: Cost Model / Hotels, trip 063</x:v>
      </x:c>
    </x:row>
    <x:row r="105">
      <x:c r="A105" t="str">
        <x:v>114</x:v>
      </x:c>
      <x:c r="B105" t="str">
        <x:v>Real Betis</x:v>
      </x:c>
      <x:c r="C105" t="str">
        <x:v>Bayern München</x:v>
      </x:c>
      <x:c r="D105" t="str">
        <x:v>2027-01-27</x:v>
      </x:c>
      <x:c r="E105" t="str">
        <x:v>Future observed</x:v>
      </x:c>
      <x:c r="F105" s="14" t="n">
        <x:v>605.56</x:v>
      </x:c>
      <x:c r="G105" s="14" t="n">
        <x:v>440.5</x:v>
      </x:c>
      <x:c r="H105" s="14" t="n">
        <x:v>440.5</x:v>
      </x:c>
      <x:c r="I105" s="14" t="n">
        <x:v>75.97</x:v>
      </x:c>
      <x:c r="J105" s="14" t="n">
        <x:v>86.45</x:v>
      </x:c>
      <x:c r="K105" s="14" t="n">
        <x:v>0</x:v>
      </x:c>
      <x:c r="L105" s="14" t="n">
        <x:f>IF(E105="Near 13-14 Oct",H105,G105)</x:f>
        <x:v>440.5</x:v>
      </x:c>
      <x:c r="M105" s="14" t="n">
        <x:f>IF(E105="Near 13-14 Oct",ROUND(I105*Overview!$B$7,2),I105)</x:f>
        <x:v>75.97</x:v>
      </x:c>
      <x:c r="N105" s="14" t="n">
        <x:f>IF(OR(E105="R1 proxy",E105="Route proxy"),F105,ROUND(SUM(L105:M105,J105:K105),2))</x:f>
        <x:v>602.92</x:v>
      </x:c>
      <x:c r="O105" s="14" t="n">
        <x:f>N105-F105</x:f>
        <x:v>-2.6399999999999864</x:v>
      </x:c>
      <x:c r="P105" s="14" t="str">
        <x:v>GOOD</x:v>
      </x:c>
      <x:c r="Q105" s="14" t="n">
        <x:f>IF(E105="Near 13-14 Oct",ROUND(L105+I105+J105+K105,2),N105)</x:f>
        <x:v>602.92</x:v>
      </x:c>
      <x:c r="R105" s="14" t="n">
        <x:f>IF(E105="Near 13-14 Oct",ROUND(L105+ROUND(I105*0.90,2)+J105+K105,2),N105)</x:f>
        <x:v>602.92</x:v>
      </x:c>
      <x:c r="S105" s="14" t="n">
        <x:f>N105</x:f>
        <x:v>602.92</x:v>
      </x:c>
      <x:c r="T105" s="14" t="n">
        <x:f>IF(E105="Near 13-14 Oct",ROUND(L105+ROUND(I105*0.70,2)+J105+K105,2),N105)</x:f>
        <x:v>602.92</x:v>
      </x:c>
      <x:c r="U105" t="str">
        <x:v>Original workbook: Cost Model / Hotels, trip 114</x:v>
      </x:c>
    </x:row>
    <x:row r="106">
      <x:c r="A106" t="str">
        <x:v>012</x:v>
      </x:c>
      <x:c r="B106" t="str">
        <x:v>Real Madrid</x:v>
      </x:c>
      <x:c r="C106" t="str">
        <x:v>Roma</x:v>
      </x:c>
      <x:c r="D106" t="str">
        <x:v>2026-10-14</x:v>
      </x:c>
      <x:c r="E106" t="str">
        <x:v>Near 13-14 Oct</x:v>
      </x:c>
      <x:c r="F106" s="14" t="n">
        <x:v>512.01</x:v>
      </x:c>
      <x:c r="G106" s="14" t="n">
        <x:v>320</x:v>
      </x:c>
      <x:c r="H106" s="14" t="n">
        <x:v>250.41</x:v>
      </x:c>
      <x:c r="I106" s="14" t="n">
        <x:v>156.7</x:v>
      </x:c>
      <x:c r="J106" s="14" t="n">
        <x:v>76.7</x:v>
      </x:c>
      <x:c r="K106" s="14" t="n">
        <x:v>0</x:v>
      </x:c>
      <x:c r="L106" s="14" t="n">
        <x:f>IF(E106="Near 13-14 Oct",H106,G106)</x:f>
        <x:v>250.41</x:v>
      </x:c>
      <x:c r="M106" s="14" t="n">
        <x:f>IF(E106="Near 13-14 Oct",ROUND(I106*Overview!$B$7,2),I106)</x:f>
        <x:v>125.36</x:v>
      </x:c>
      <x:c r="N106" s="14" t="n">
        <x:f>IF(OR(E106="R1 proxy",E106="Route proxy"),F106,ROUND(SUM(L106:M106,J106:K106),2))</x:f>
        <x:v>452.47</x:v>
      </x:c>
      <x:c r="O106" s="14" t="n">
        <x:f>N106-F106</x:f>
        <x:v>-59.539999999999964</x:v>
      </x:c>
      <x:c r="P106" s="14" t="str">
        <x:v>GOOD</x:v>
      </x:c>
      <x:c r="Q106" s="14" t="n">
        <x:f>IF(E106="Near 13-14 Oct",ROUND(L106+I106+J106+K106,2),N106)</x:f>
        <x:v>483.81</x:v>
      </x:c>
      <x:c r="R106" s="14" t="n">
        <x:f>IF(E106="Near 13-14 Oct",ROUND(L106+ROUND(I106*0.90,2)+J106+K106,2),N106)</x:f>
        <x:v>468.14</x:v>
      </x:c>
      <x:c r="S106" s="14" t="n">
        <x:f>N106</x:f>
        <x:v>452.47</x:v>
      </x:c>
      <x:c r="T106" s="14" t="n">
        <x:f>IF(E106="Near 13-14 Oct",ROUND(L106+ROUND(I106*0.70,2)+J106+K106,2),N106)</x:f>
        <x:v>436.8</x:v>
      </x:c>
      <x:c r="U106" t="str">
        <x:v>Original workbook: Cost Model / Hotels, trip 012</x:v>
      </x:c>
    </x:row>
    <x:row r="107">
      <x:c r="A107" t="str">
        <x:v>046</x:v>
      </x:c>
      <x:c r="B107" t="str">
        <x:v>Real Madrid</x:v>
      </x:c>
      <x:c r="C107" t="str">
        <x:v>AEK Athens</x:v>
      </x:c>
      <x:c r="D107" t="str">
        <x:v>2026-11-04</x:v>
      </x:c>
      <x:c r="E107" t="str">
        <x:v>Future observed</x:v>
      </x:c>
      <x:c r="F107" s="14" t="n">
        <x:v>448.31</x:v>
      </x:c>
      <x:c r="G107" s="14" t="n">
        <x:v>229</x:v>
      </x:c>
      <x:c r="H107" s="14" t="n">
        <x:v>229</x:v>
      </x:c>
      <x:c r="I107" s="14" t="n">
        <x:v>75.51</x:v>
      </x:c>
      <x:c r="J107" s="14" t="n">
        <x:v>152.1</x:v>
      </x:c>
      <x:c r="K107" s="14" t="n">
        <x:v>0</x:v>
      </x:c>
      <x:c r="L107" s="14" t="n">
        <x:f>IF(E107="Near 13-14 Oct",H107,G107)</x:f>
        <x:v>229</x:v>
      </x:c>
      <x:c r="M107" s="14" t="n">
        <x:f>IF(E107="Near 13-14 Oct",ROUND(I107*Overview!$B$7,2),I107)</x:f>
        <x:v>75.51</x:v>
      </x:c>
      <x:c r="N107" s="14" t="n">
        <x:f>IF(OR(E107="R1 proxy",E107="Route proxy"),F107,ROUND(SUM(L107:M107,J107:K107),2))</x:f>
        <x:v>456.61</x:v>
      </x:c>
      <x:c r="O107" s="14" t="n">
        <x:f>N107-F107</x:f>
        <x:v>8.300000000000011</x:v>
      </x:c>
      <x:c r="P107" s="14" t="str">
        <x:v>GOOD</x:v>
      </x:c>
      <x:c r="Q107" s="14" t="n">
        <x:f>IF(E107="Near 13-14 Oct",ROUND(L107+I107+J107+K107,2),N107)</x:f>
        <x:v>456.61</x:v>
      </x:c>
      <x:c r="R107" s="14" t="n">
        <x:f>IF(E107="Near 13-14 Oct",ROUND(L107+ROUND(I107*0.90,2)+J107+K107,2),N107)</x:f>
        <x:v>456.61</x:v>
      </x:c>
      <x:c r="S107" s="14" t="n">
        <x:f>N107</x:f>
        <x:v>456.61</x:v>
      </x:c>
      <x:c r="T107" s="14" t="n">
        <x:f>IF(E107="Near 13-14 Oct",ROUND(L107+ROUND(I107*0.70,2)+J107+K107,2),N107)</x:f>
        <x:v>456.61</x:v>
      </x:c>
      <x:c r="U107" t="str">
        <x:v>Original workbook: Cost Model / Hotels, trip 046</x:v>
      </x:c>
    </x:row>
    <x:row r="108">
      <x:c r="A108" t="str">
        <x:v>084</x:v>
      </x:c>
      <x:c r="B108" t="str">
        <x:v>Real Madrid</x:v>
      </x:c>
      <x:c r="C108" t="str">
        <x:v>Arsenal</x:v>
      </x:c>
      <x:c r="D108" t="str">
        <x:v>2026-12-09</x:v>
      </x:c>
      <x:c r="E108" t="str">
        <x:v>Future observed</x:v>
      </x:c>
      <x:c r="F108" s="14" t="n">
        <x:v>236.07</x:v>
      </x:c>
      <x:c r="G108" s="14" t="n">
        <x:v>58</x:v>
      </x:c>
      <x:c r="H108" s="14" t="n">
        <x:v>58</x:v>
      </x:c>
      <x:c r="I108" s="14" t="n">
        <x:v>85.2</x:v>
      </x:c>
      <x:c r="J108" s="14" t="n">
        <x:v>96.85</x:v>
      </x:c>
      <x:c r="K108" s="14" t="n">
        <x:v>0</x:v>
      </x:c>
      <x:c r="L108" s="14" t="n">
        <x:f>IF(E108="Near 13-14 Oct",H108,G108)</x:f>
        <x:v>58</x:v>
      </x:c>
      <x:c r="M108" s="14" t="n">
        <x:f>IF(E108="Near 13-14 Oct",ROUND(I108*Overview!$B$7,2),I108)</x:f>
        <x:v>85.2</x:v>
      </x:c>
      <x:c r="N108" s="14" t="n">
        <x:f>IF(OR(E108="R1 proxy",E108="Route proxy"),F108,ROUND(SUM(L108:M108,J108:K108),2))</x:f>
        <x:v>240.05</x:v>
      </x:c>
      <x:c r="O108" s="14" t="n">
        <x:f>N108-F108</x:f>
        <x:v>3.980000000000018</x:v>
      </x:c>
      <x:c r="P108" s="14" t="str">
        <x:v>GOOD</x:v>
      </x:c>
      <x:c r="Q108" s="14" t="n">
        <x:f>IF(E108="Near 13-14 Oct",ROUND(L108+I108+J108+K108,2),N108)</x:f>
        <x:v>240.05</x:v>
      </x:c>
      <x:c r="R108" s="14" t="n">
        <x:f>IF(E108="Near 13-14 Oct",ROUND(L108+ROUND(I108*0.90,2)+J108+K108,2),N108)</x:f>
        <x:v>240.05</x:v>
      </x:c>
      <x:c r="S108" s="14" t="n">
        <x:f>N108</x:f>
        <x:v>240.05</x:v>
      </x:c>
      <x:c r="T108" s="14" t="n">
        <x:f>IF(E108="Near 13-14 Oct",ROUND(L108+ROUND(I108*0.70,2)+J108+K108,2),N108)</x:f>
        <x:v>240.05</x:v>
      </x:c>
      <x:c r="U108" t="str">
        <x:v>Original workbook: Cost Model / Hotels, trip 084</x:v>
      </x:c>
    </x:row>
    <x:row r="109">
      <x:c r="A109" t="str">
        <x:v>116</x:v>
      </x:c>
      <x:c r="B109" t="str">
        <x:v>Real Madrid</x:v>
      </x:c>
      <x:c r="C109" t="str">
        <x:v>Shakhtar Donetsk</x:v>
      </x:c>
      <x:c r="D109" t="str">
        <x:v>2027-01-27</x:v>
      </x:c>
      <x:c r="E109" t="str">
        <x:v>Future observed</x:v>
      </x:c>
      <x:c r="F109" s="14" t="n">
        <x:v>210.34</x:v>
      </x:c>
      <x:c r="G109" s="14" t="n">
        <x:v>59</x:v>
      </x:c>
      <x:c r="H109" s="14" t="n">
        <x:v>59</x:v>
      </x:c>
      <x:c r="I109" s="14" t="n">
        <x:v>60</x:v>
      </x:c>
      <x:c r="J109" s="14" t="n">
        <x:v>96.85</x:v>
      </x:c>
      <x:c r="K109" s="14" t="n">
        <x:v>0</x:v>
      </x:c>
      <x:c r="L109" s="14" t="n">
        <x:f>IF(E109="Near 13-14 Oct",H109,G109)</x:f>
        <x:v>59</x:v>
      </x:c>
      <x:c r="M109" s="14" t="n">
        <x:f>IF(E109="Near 13-14 Oct",ROUND(I109*Overview!$B$7,2),I109)</x:f>
        <x:v>60</x:v>
      </x:c>
      <x:c r="N109" s="14" t="n">
        <x:f>IF(OR(E109="R1 proxy",E109="Route proxy"),F109,ROUND(SUM(L109:M109,J109:K109),2))</x:f>
        <x:v>215.85</x:v>
      </x:c>
      <x:c r="O109" s="14" t="n">
        <x:f>N109-F109</x:f>
        <x:v>5.509999999999991</x:v>
      </x:c>
      <x:c r="P109" s="14" t="str">
        <x:v>GOOD</x:v>
      </x:c>
      <x:c r="Q109" s="14" t="n">
        <x:f>IF(E109="Near 13-14 Oct",ROUND(L109+I109+J109+K109,2),N109)</x:f>
        <x:v>215.85</x:v>
      </x:c>
      <x:c r="R109" s="14" t="n">
        <x:f>IF(E109="Near 13-14 Oct",ROUND(L109+ROUND(I109*0.90,2)+J109+K109,2),N109)</x:f>
        <x:v>215.85</x:v>
      </x:c>
      <x:c r="S109" s="14" t="n">
        <x:f>N109</x:f>
        <x:v>215.85</x:v>
      </x:c>
      <x:c r="T109" s="14" t="n">
        <x:f>IF(E109="Near 13-14 Oct",ROUND(L109+ROUND(I109*0.70,2)+J109+K109,2),N109)</x:f>
        <x:v>215.85</x:v>
      </x:c>
      <x:c r="U109" t="str">
        <x:v>Original workbook: Cost Model / Hotels, trip 116</x:v>
      </x:c>
    </x:row>
    <x:row r="110">
      <x:c r="A110" t="str">
        <x:v>R1-013</x:v>
      </x:c>
      <x:c r="B110" t="str">
        <x:v>Roma</x:v>
      </x:c>
      <x:c r="C110" t="str">
        <x:v>Fenerbahçe</x:v>
      </x:c>
      <x:c r="D110" t="str">
        <x:v>2026-09-10</x:v>
      </x:c>
      <x:c r="E110" t="str">
        <x:v>R1 proxy</x:v>
      </x:c>
      <x:c r="F110" s="14" t="n">
        <x:v>499.46</x:v>
      </x:c>
      <x:c r="G110" s="14" t="n">
        <x:v>383</x:v>
      </x:c>
      <x:c r="H110" s="14" t="n">
        <x:v>383</x:v>
      </x:c>
      <x:c r="I110" s="14" t="n">
        <x:v>67.71</x:v>
      </x:c>
      <x:c r="J110" s="14" t="n">
        <x:v>48.75</x:v>
      </x:c>
      <x:c r="K110" s="14" t="n">
        <x:v>0</x:v>
      </x:c>
      <x:c r="L110" s="14" t="n">
        <x:f>IF(E110="Near 13-14 Oct",H110,G110)</x:f>
        <x:v>383</x:v>
      </x:c>
      <x:c r="M110" s="14" t="n">
        <x:f>IF(E110="Near 13-14 Oct",ROUND(I110*Overview!$B$7,2),I110)</x:f>
        <x:v>67.71</x:v>
      </x:c>
      <x:c r="N110" s="14" t="n">
        <x:f>IF(OR(E110="R1 proxy",E110="Route proxy"),F110,ROUND(SUM(L110:M110,J110:K110),2))</x:f>
        <x:v>499.46</x:v>
      </x:c>
      <x:c r="O110" s="14" t="n">
        <x:f>N110-F110</x:f>
        <x:v>0</x:v>
      </x:c>
      <x:c r="P110" s="14" t="str">
        <x:v>GOOD</x:v>
      </x:c>
      <x:c r="Q110" s="14" t="n">
        <x:f>IF(E110="Near 13-14 Oct",ROUND(L110+I110+J110+K110,2),N110)</x:f>
        <x:v>499.46</x:v>
      </x:c>
      <x:c r="R110" s="14" t="n">
        <x:f>IF(E110="Near 13-14 Oct",ROUND(L110+ROUND(I110*0.90,2)+J110+K110,2),N110)</x:f>
        <x:v>499.46</x:v>
      </x:c>
      <x:c r="S110" s="14" t="n">
        <x:f>N110</x:f>
        <x:v>499.46</x:v>
      </x:c>
      <x:c r="T110" s="14" t="n">
        <x:f>IF(E110="Near 13-14 Oct",ROUND(L110+ROUND(I110*0.70,2)+J110+K110,2),N110)</x:f>
        <x:v>499.46</x:v>
      </x:c>
      <x:c r="U110" t="str">
        <x:v>Historical R1 historical proxy</x:v>
      </x:c>
    </x:row>
    <x:row r="111">
      <x:c r="A111" t="str">
        <x:v>044</x:v>
      </x:c>
      <x:c r="B111" t="str">
        <x:v>Roma</x:v>
      </x:c>
      <x:c r="C111" t="str">
        <x:v>Manchester United</x:v>
      </x:c>
      <x:c r="D111" t="str">
        <x:v>2026-11-03</x:v>
      </x:c>
      <x:c r="E111" t="str">
        <x:v>Future observed</x:v>
      </x:c>
      <x:c r="F111" s="14" t="n">
        <x:v>842.49</x:v>
      </x:c>
      <x:c r="G111" s="14" t="n">
        <x:v>665.5</x:v>
      </x:c>
      <x:c r="H111" s="14" t="n">
        <x:v>665.5</x:v>
      </x:c>
      <x:c r="I111" s="14" t="n">
        <x:v>108</x:v>
      </x:c>
      <x:c r="J111" s="14" t="n">
        <x:v>96.85</x:v>
      </x:c>
      <x:c r="K111" s="14" t="n">
        <x:v>0</x:v>
      </x:c>
      <x:c r="L111" s="14" t="n">
        <x:f>IF(E111="Near 13-14 Oct",H111,G111)</x:f>
        <x:v>665.5</x:v>
      </x:c>
      <x:c r="M111" s="14" t="n">
        <x:f>IF(E111="Near 13-14 Oct",ROUND(I111*Overview!$B$7,2),I111)</x:f>
        <x:v>108</x:v>
      </x:c>
      <x:c r="N111" s="14" t="n">
        <x:f>IF(OR(E111="R1 proxy",E111="Route proxy"),F111,ROUND(SUM(L111:M111,J111:K111),2))</x:f>
        <x:v>870.35</x:v>
      </x:c>
      <x:c r="O111" s="14" t="n">
        <x:f>N111-F111</x:f>
        <x:v>27.860000000000014</x:v>
      </x:c>
      <x:c r="P111" s="14" t="str">
        <x:v>GOOD</x:v>
      </x:c>
      <x:c r="Q111" s="14" t="n">
        <x:f>IF(E111="Near 13-14 Oct",ROUND(L111+I111+J111+K111,2),N111)</x:f>
        <x:v>870.35</x:v>
      </x:c>
      <x:c r="R111" s="14" t="n">
        <x:f>IF(E111="Near 13-14 Oct",ROUND(L111+ROUND(I111*0.90,2)+J111+K111,2),N111)</x:f>
        <x:v>870.35</x:v>
      </x:c>
      <x:c r="S111" s="14" t="n">
        <x:f>N111</x:f>
        <x:v>870.35</x:v>
      </x:c>
      <x:c r="T111" s="14" t="n">
        <x:f>IF(E111="Near 13-14 Oct",ROUND(L111+ROUND(I111*0.70,2)+J111+K111,2),N111)</x:f>
        <x:v>870.35</x:v>
      </x:c>
      <x:c r="U111" t="str">
        <x:v>Original workbook: Cost Model / Hotels, trip 044</x:v>
      </x:c>
    </x:row>
    <x:row r="112">
      <x:c r="A112" t="str">
        <x:v>071</x:v>
      </x:c>
      <x:c r="B112" t="str">
        <x:v>Roma</x:v>
      </x:c>
      <x:c r="C112" t="str">
        <x:v>Paris Saint-Germain</x:v>
      </x:c>
      <x:c r="D112" t="str">
        <x:v>2026-11-25</x:v>
      </x:c>
      <x:c r="E112" t="str">
        <x:v>Future observed</x:v>
      </x:c>
      <x:c r="F112" s="14" t="n">
        <x:v>503.57</x:v>
      </x:c>
      <x:c r="G112" s="14" t="n">
        <x:v>283</x:v>
      </x:c>
      <x:c r="H112" s="14" t="n">
        <x:v>283</x:v>
      </x:c>
      <x:c r="I112" s="14" t="n">
        <x:v>136.9</x:v>
      </x:c>
      <x:c r="J112" s="14" t="n">
        <x:v>85.15</x:v>
      </x:c>
      <x:c r="K112" s="14" t="n">
        <x:v>0</x:v>
      </x:c>
      <x:c r="L112" s="14" t="n">
        <x:f>IF(E112="Near 13-14 Oct",H112,G112)</x:f>
        <x:v>283</x:v>
      </x:c>
      <x:c r="M112" s="14" t="n">
        <x:f>IF(E112="Near 13-14 Oct",ROUND(I112*Overview!$B$7,2),I112)</x:f>
        <x:v>136.9</x:v>
      </x:c>
      <x:c r="N112" s="14" t="n">
        <x:f>IF(OR(E112="R1 proxy",E112="Route proxy"),F112,ROUND(SUM(L112:M112,J112:K112),2))</x:f>
        <x:v>505.05</x:v>
      </x:c>
      <x:c r="O112" s="14" t="n">
        <x:f>N112-F112</x:f>
        <x:v>1.4800000000000182</x:v>
      </x:c>
      <x:c r="P112" s="14" t="str">
        <x:v>GOOD</x:v>
      </x:c>
      <x:c r="Q112" s="14" t="n">
        <x:f>IF(E112="Near 13-14 Oct",ROUND(L112+I112+J112+K112,2),N112)</x:f>
        <x:v>505.05</x:v>
      </x:c>
      <x:c r="R112" s="14" t="n">
        <x:f>IF(E112="Near 13-14 Oct",ROUND(L112+ROUND(I112*0.90,2)+J112+K112,2),N112)</x:f>
        <x:v>505.05</x:v>
      </x:c>
      <x:c r="S112" s="14" t="n">
        <x:f>N112</x:f>
        <x:v>505.05</x:v>
      </x:c>
      <x:c r="T112" s="14" t="n">
        <x:f>IF(E112="Near 13-14 Oct",ROUND(L112+ROUND(I112*0.70,2)+J112+K112,2),N112)</x:f>
        <x:v>505.05</x:v>
      </x:c>
      <x:c r="U112" t="str">
        <x:v>Original workbook: Cost Model / Hotels, trip 071</x:v>
      </x:c>
    </x:row>
    <x:row r="113">
      <x:c r="A113" t="str">
        <x:v>093</x:v>
      </x:c>
      <x:c r="B113" t="str">
        <x:v>Roma</x:v>
      </x:c>
      <x:c r="C113" t="str">
        <x:v>AEK Athens</x:v>
      </x:c>
      <x:c r="D113" t="str">
        <x:v>2027-01-19</x:v>
      </x:c>
      <x:c r="E113" t="str">
        <x:v>Future observed</x:v>
      </x:c>
      <x:c r="F113" s="14" t="n">
        <x:v>382.38</x:v>
      </x:c>
      <x:c r="G113" s="14" t="n">
        <x:v>261</x:v>
      </x:c>
      <x:c r="H113" s="14" t="n">
        <x:v>261</x:v>
      </x:c>
      <x:c r="I113" s="14" t="n">
        <x:v>39.46</x:v>
      </x:c>
      <x:c r="J113" s="14" t="n">
        <x:v>76.05</x:v>
      </x:c>
      <x:c r="K113" s="14" t="n">
        <x:v>0</x:v>
      </x:c>
      <x:c r="L113" s="14" t="n">
        <x:f>IF(E113="Near 13-14 Oct",H113,G113)</x:f>
        <x:v>261</x:v>
      </x:c>
      <x:c r="M113" s="14" t="n">
        <x:f>IF(E113="Near 13-14 Oct",ROUND(I113*Overview!$B$7,2),I113)</x:f>
        <x:v>39.46</x:v>
      </x:c>
      <x:c r="N113" s="14" t="n">
        <x:f>IF(OR(E113="R1 proxy",E113="Route proxy"),F113,ROUND(SUM(L113:M113,J113:K113),2))</x:f>
        <x:v>376.51</x:v>
      </x:c>
      <x:c r="O113" s="14" t="n">
        <x:f>N113-F113</x:f>
        <x:v>-5.8700000000000045</x:v>
      </x:c>
      <x:c r="P113" s="14" t="str">
        <x:v>GOOD</x:v>
      </x:c>
      <x:c r="Q113" s="14" t="n">
        <x:f>IF(E113="Near 13-14 Oct",ROUND(L113+I113+J113+K113,2),N113)</x:f>
        <x:v>376.51</x:v>
      </x:c>
      <x:c r="R113" s="14" t="n">
        <x:f>IF(E113="Near 13-14 Oct",ROUND(L113+ROUND(I113*0.90,2)+J113+K113,2),N113)</x:f>
        <x:v>376.51</x:v>
      </x:c>
      <x:c r="S113" s="14" t="n">
        <x:f>N113</x:f>
        <x:v>376.51</x:v>
      </x:c>
      <x:c r="T113" s="14" t="n">
        <x:f>IF(E113="Near 13-14 Oct",ROUND(L113+ROUND(I113*0.70,2)+J113+K113,2),N113)</x:f>
        <x:v>376.51</x:v>
      </x:c>
      <x:c r="U113" t="str">
        <x:v>Original workbook: Cost Model / Hotels, trip 093</x:v>
      </x:c>
    </x:row>
    <x:row r="114">
      <x:c r="A114" t="str">
        <x:v>R1-017</x:v>
      </x:c>
      <x:c r="B114" t="str">
        <x:v>Sabah</x:v>
      </x:c>
      <x:c r="C114" t="str">
        <x:v>Manchester United</x:v>
      </x:c>
      <x:c r="D114" t="str">
        <x:v>2026-09-10</x:v>
      </x:c>
      <x:c r="E114" t="str">
        <x:v>R1 proxy</x:v>
      </x:c>
      <x:c r="F114" s="14" t="n">
        <x:v>769.43</x:v>
      </x:c>
      <x:c r="G114" s="14" t="n">
        <x:v>555</x:v>
      </x:c>
      <x:c r="H114" s="14" t="n">
        <x:v>555</x:v>
      </x:c>
      <x:c r="I114" s="14" t="n">
        <x:v>117.58</x:v>
      </x:c>
      <x:c r="J114" s="14" t="n">
        <x:v>96.85</x:v>
      </x:c>
      <x:c r="K114" s="14" t="n">
        <x:v>0</x:v>
      </x:c>
      <x:c r="L114" s="14" t="n">
        <x:f>IF(E114="Near 13-14 Oct",H114,G114)</x:f>
        <x:v>555</x:v>
      </x:c>
      <x:c r="M114" s="14" t="n">
        <x:f>IF(E114="Near 13-14 Oct",ROUND(I114*Overview!$B$7,2),I114)</x:f>
        <x:v>117.58</x:v>
      </x:c>
      <x:c r="N114" s="14" t="n">
        <x:f>IF(OR(E114="R1 proxy",E114="Route proxy"),F114,ROUND(SUM(L114:M114,J114:K114),2))</x:f>
        <x:v>769.43</x:v>
      </x:c>
      <x:c r="O114" s="14" t="n">
        <x:f>N114-F114</x:f>
        <x:v>0</x:v>
      </x:c>
      <x:c r="P114" s="14" t="str">
        <x:v>LIMITED</x:v>
      </x:c>
      <x:c r="Q114" s="14" t="n">
        <x:f>IF(E114="Near 13-14 Oct",ROUND(L114+I114+J114+K114,2),N114)</x:f>
        <x:v>769.43</x:v>
      </x:c>
      <x:c r="R114" s="14" t="n">
        <x:f>IF(E114="Near 13-14 Oct",ROUND(L114+ROUND(I114*0.90,2)+J114+K114,2),N114)</x:f>
        <x:v>769.43</x:v>
      </x:c>
      <x:c r="S114" s="14" t="n">
        <x:f>N114</x:f>
        <x:v>769.43</x:v>
      </x:c>
      <x:c r="T114" s="14" t="n">
        <x:f>IF(E114="Near 13-14 Oct",ROUND(L114+ROUND(I114*0.70,2)+J114+K114,2),N114)</x:f>
        <x:v>769.43</x:v>
      </x:c>
      <x:c r="U114" t="str">
        <x:v>Historical R1 historical proxy</x:v>
      </x:c>
    </x:row>
    <x:row r="115">
      <x:c r="A115" t="str">
        <x:v>054</x:v>
      </x:c>
      <x:c r="B115" t="str">
        <x:v>Sabah</x:v>
      </x:c>
      <x:c r="C115" t="str">
        <x:v>Viking</x:v>
      </x:c>
      <x:c r="D115" t="str">
        <x:v>2026-11-04</x:v>
      </x:c>
      <x:c r="E115" t="str">
        <x:v>Future observed</x:v>
      </x:c>
      <x:c r="F115" s="14" t="n">
        <x:v>1254.4</x:v>
      </x:c>
      <x:c r="G115" s="14" t="n">
        <x:v>1072</x:v>
      </x:c>
      <x:c r="H115" s="14" t="n">
        <x:v>1072</x:v>
      </x:c>
      <x:c r="I115" s="14" t="n">
        <x:v>120.96</x:v>
      </x:c>
      <x:c r="J115" s="14" t="n">
        <x:v>107.25</x:v>
      </x:c>
      <x:c r="K115" s="14" t="n">
        <x:v>0</x:v>
      </x:c>
      <x:c r="L115" s="14" t="n">
        <x:f>IF(E115="Near 13-14 Oct",H115,G115)</x:f>
        <x:v>1072</x:v>
      </x:c>
      <x:c r="M115" s="14" t="n">
        <x:f>IF(E115="Near 13-14 Oct",ROUND(I115*Overview!$B$7,2),I115)</x:f>
        <x:v>120.96</x:v>
      </x:c>
      <x:c r="N115" s="14" t="n">
        <x:f>IF(OR(E115="R1 proxy",E115="Route proxy"),F115,ROUND(SUM(L115:M115,J115:K115),2))</x:f>
        <x:v>1300.21</x:v>
      </x:c>
      <x:c r="O115" s="14" t="n">
        <x:f>N115-F115</x:f>
        <x:v>45.809999999999945</x:v>
      </x:c>
      <x:c r="P115" s="14" t="str">
        <x:v>LIMITED</x:v>
      </x:c>
      <x:c r="Q115" s="14" t="n">
        <x:f>IF(E115="Near 13-14 Oct",ROUND(L115+I115+J115+K115,2),N115)</x:f>
        <x:v>1300.21</x:v>
      </x:c>
      <x:c r="R115" s="14" t="n">
        <x:f>IF(E115="Near 13-14 Oct",ROUND(L115+ROUND(I115*0.90,2)+J115+K115,2),N115)</x:f>
        <x:v>1300.21</x:v>
      </x:c>
      <x:c r="S115" s="14" t="n">
        <x:f>N115</x:f>
        <x:v>1300.21</x:v>
      </x:c>
      <x:c r="T115" s="14" t="n">
        <x:f>IF(E115="Near 13-14 Oct",ROUND(L115+ROUND(I115*0.70,2)+J115+K115,2),N115)</x:f>
        <x:v>1300.21</x:v>
      </x:c>
      <x:c r="U115" t="str">
        <x:v>Original workbook: Cost Model / Hotels, trip 054</x:v>
      </x:c>
    </x:row>
    <x:row r="116">
      <x:c r="A116" t="str">
        <x:v>074</x:v>
      </x:c>
      <x:c r="B116" t="str">
        <x:v>Sabah</x:v>
      </x:c>
      <x:c r="C116" t="str">
        <x:v>Villarreal</x:v>
      </x:c>
      <x:c r="D116" t="str">
        <x:v>2026-12-08</x:v>
      </x:c>
      <x:c r="E116" t="str">
        <x:v>Future observed</x:v>
      </x:c>
      <x:c r="F116" s="14" t="n">
        <x:v>884.15</x:v>
      </x:c>
      <x:c r="G116" s="14" t="n">
        <x:v>731</x:v>
      </x:c>
      <x:c r="H116" s="14" t="n">
        <x:v>731</x:v>
      </x:c>
      <x:c r="I116" s="14" t="n">
        <x:v>49.5</x:v>
      </x:c>
      <x:c r="J116" s="14" t="n">
        <x:v>70.2</x:v>
      </x:c>
      <x:c r="K116" s="14" t="n">
        <x:v>18</x:v>
      </x:c>
      <x:c r="L116" s="14" t="n">
        <x:f>IF(E116="Near 13-14 Oct",H116,G116)</x:f>
        <x:v>731</x:v>
      </x:c>
      <x:c r="M116" s="14" t="n">
        <x:f>IF(E116="Near 13-14 Oct",ROUND(I116*Overview!$B$7,2),I116)</x:f>
        <x:v>49.5</x:v>
      </x:c>
      <x:c r="N116" s="14" t="n">
        <x:f>IF(OR(E116="R1 proxy",E116="Route proxy"),F116,ROUND(SUM(L116:M116,J116:K116),2))</x:f>
        <x:v>868.7</x:v>
      </x:c>
      <x:c r="O116" s="14" t="n">
        <x:f>N116-F116</x:f>
        <x:v>-15.449999999999932</x:v>
      </x:c>
      <x:c r="P116" s="14" t="str">
        <x:v>LIMITED</x:v>
      </x:c>
      <x:c r="Q116" s="14" t="n">
        <x:f>IF(E116="Near 13-14 Oct",ROUND(L116+I116+J116+K116,2),N116)</x:f>
        <x:v>868.7</x:v>
      </x:c>
      <x:c r="R116" s="14" t="n">
        <x:f>IF(E116="Near 13-14 Oct",ROUND(L116+ROUND(I116*0.90,2)+J116+K116,2),N116)</x:f>
        <x:v>868.7</x:v>
      </x:c>
      <x:c r="S116" s="14" t="n">
        <x:f>N116</x:f>
        <x:v>868.7</x:v>
      </x:c>
      <x:c r="T116" s="14" t="n">
        <x:f>IF(E116="Near 13-14 Oct",ROUND(L116+ROUND(I116*0.70,2)+J116+K116,2),N116)</x:f>
        <x:v>868.7</x:v>
      </x:c>
      <x:c r="U116" t="str">
        <x:v>Original workbook: Cost Model / Hotels, trip 074</x:v>
      </x:c>
    </x:row>
    <x:row r="117">
      <x:c r="A117" t="str">
        <x:v>109</x:v>
      </x:c>
      <x:c r="B117" t="str">
        <x:v>Sabah</x:v>
      </x:c>
      <x:c r="C117" t="str">
        <x:v>Arsenal</x:v>
      </x:c>
      <x:c r="D117" t="str">
        <x:v>2027-01-27</x:v>
      </x:c>
      <x:c r="E117" t="str">
        <x:v>Future observed</x:v>
      </x:c>
      <x:c r="F117" s="14" t="n">
        <x:v>553.18</x:v>
      </x:c>
      <x:c r="G117" s="14" t="n">
        <x:v>391</x:v>
      </x:c>
      <x:c r="H117" s="14" t="n">
        <x:v>391</x:v>
      </x:c>
      <x:c r="I117" s="14" t="n">
        <x:v>62.4</x:v>
      </x:c>
      <x:c r="J117" s="14" t="n">
        <x:v>96.85</x:v>
      </x:c>
      <x:c r="K117" s="14" t="n">
        <x:v>0</x:v>
      </x:c>
      <x:c r="L117" s="14" t="n">
        <x:f>IF(E117="Near 13-14 Oct",H117,G117)</x:f>
        <x:v>391</x:v>
      </x:c>
      <x:c r="M117" s="14" t="n">
        <x:f>IF(E117="Near 13-14 Oct",ROUND(I117*Overview!$B$7,2),I117)</x:f>
        <x:v>62.4</x:v>
      </x:c>
      <x:c r="N117" s="14" t="n">
        <x:f>IF(OR(E117="R1 proxy",E117="Route proxy"),F117,ROUND(SUM(L117:M117,J117:K117),2))</x:f>
        <x:v>550.25</x:v>
      </x:c>
      <x:c r="O117" s="14" t="n">
        <x:f>N117-F117</x:f>
        <x:v>-2.92999999999995</x:v>
      </x:c>
      <x:c r="P117" s="14" t="str">
        <x:v>GOOD</x:v>
      </x:c>
      <x:c r="Q117" s="14" t="n">
        <x:f>IF(E117="Near 13-14 Oct",ROUND(L117+I117+J117+K117,2),N117)</x:f>
        <x:v>550.25</x:v>
      </x:c>
      <x:c r="R117" s="14" t="n">
        <x:f>IF(E117="Near 13-14 Oct",ROUND(L117+ROUND(I117*0.90,2)+J117+K117,2),N117)</x:f>
        <x:v>550.25</x:v>
      </x:c>
      <x:c r="S117" s="14" t="n">
        <x:f>N117</x:f>
        <x:v>550.25</x:v>
      </x:c>
      <x:c r="T117" s="14" t="n">
        <x:f>IF(E117="Near 13-14 Oct",ROUND(L117+ROUND(I117*0.70,2)+J117+K117,2),N117)</x:f>
        <x:v>550.25</x:v>
      </x:c>
      <x:c r="U117" t="str">
        <x:v>Original workbook: Cost Model / Hotels, trip 109</x:v>
      </x:c>
    </x:row>
    <x:row r="118">
      <x:c r="A118" t="str">
        <x:v>R1-014</x:v>
      </x:c>
      <x:c r="B118" t="str">
        <x:v>Shakhtar Donetsk</x:v>
      </x:c>
      <x:c r="C118" t="str">
        <x:v>PSV</x:v>
      </x:c>
      <x:c r="D118" t="str">
        <x:v>2026-09-10</x:v>
      </x:c>
      <x:c r="E118" t="str">
        <x:v>R1 proxy</x:v>
      </x:c>
      <x:c r="F118" s="14" t="n">
        <x:v>908.7</x:v>
      </x:c>
      <x:c r="G118" s="14" t="n">
        <x:v>363</x:v>
      </x:c>
      <x:c r="H118" s="14" t="n">
        <x:v>363</x:v>
      </x:c>
      <x:c r="I118" s="14" t="n">
        <x:v>256.84</x:v>
      </x:c>
      <x:c r="J118" s="14" t="n">
        <x:v>191.1</x:v>
      </x:c>
      <x:c r="K118" s="14" t="n">
        <x:v>97.76</x:v>
      </x:c>
      <x:c r="L118" s="14" t="n">
        <x:f>IF(E118="Near 13-14 Oct",H118,G118)</x:f>
        <x:v>363</x:v>
      </x:c>
      <x:c r="M118" s="14" t="n">
        <x:f>IF(E118="Near 13-14 Oct",ROUND(I118*Overview!$B$7,2),I118)</x:f>
        <x:v>256.84</x:v>
      </x:c>
      <x:c r="N118" s="14" t="n">
        <x:f>IF(OR(E118="R1 proxy",E118="Route proxy"),F118,ROUND(SUM(L118:M118,J118:K118),2))</x:f>
        <x:v>908.7</x:v>
      </x:c>
      <x:c r="O118" s="14" t="n">
        <x:f>N118-F118</x:f>
        <x:v>0</x:v>
      </x:c>
      <x:c r="P118" s="14" t="str">
        <x:v>GOOD</x:v>
      </x:c>
      <x:c r="Q118" s="14" t="n">
        <x:f>IF(E118="Near 13-14 Oct",ROUND(L118+I118+J118+K118,2),N118)</x:f>
        <x:v>908.7</x:v>
      </x:c>
      <x:c r="R118" s="14" t="n">
        <x:f>IF(E118="Near 13-14 Oct",ROUND(L118+ROUND(I118*0.90,2)+J118+K118,2),N118)</x:f>
        <x:v>908.7</x:v>
      </x:c>
      <x:c r="S118" s="14" t="n">
        <x:f>N118</x:f>
        <x:v>908.7</x:v>
      </x:c>
      <x:c r="T118" s="14" t="n">
        <x:f>IF(E118="Near 13-14 Oct",ROUND(L118+ROUND(I118*0.70,2)+J118+K118,2),N118)</x:f>
        <x:v>908.7</x:v>
      </x:c>
      <x:c r="U118" t="str">
        <x:v>Historical R1 historical proxy</x:v>
      </x:c>
    </x:row>
    <x:row r="119">
      <x:c r="A119" t="str">
        <x:v>033</x:v>
      </x:c>
      <x:c r="B119" t="str">
        <x:v>Shakhtar Donetsk</x:v>
      </x:c>
      <x:c r="C119" t="str">
        <x:v>Inter</x:v>
      </x:c>
      <x:c r="D119" t="str">
        <x:v>2026-10-21</x:v>
      </x:c>
      <x:c r="E119" t="str">
        <x:v>Future observed</x:v>
      </x:c>
      <x:c r="F119" s="14" t="n">
        <x:v>482.65</x:v>
      </x:c>
      <x:c r="G119" s="14" t="n">
        <x:v>153.96</x:v>
      </x:c>
      <x:c r="H119" s="14" t="n">
        <x:v>153.96</x:v>
      </x:c>
      <x:c r="I119" s="14" t="n">
        <x:v>180.91</x:v>
      </x:c>
      <x:c r="J119" s="14" t="n">
        <x:v>76.7</x:v>
      </x:c>
      <x:c r="K119" s="14" t="n">
        <x:v>44.96</x:v>
      </x:c>
      <x:c r="L119" s="14" t="n">
        <x:f>IF(E119="Near 13-14 Oct",H119,G119)</x:f>
        <x:v>153.96</x:v>
      </x:c>
      <x:c r="M119" s="14" t="n">
        <x:f>IF(E119="Near 13-14 Oct",ROUND(I119*Overview!$B$7,2),I119)</x:f>
        <x:v>180.91</x:v>
      </x:c>
      <x:c r="N119" s="14" t="n">
        <x:f>IF(OR(E119="R1 proxy",E119="Route proxy"),F119,ROUND(SUM(L119:M119,J119:K119),2))</x:f>
        <x:v>456.53</x:v>
      </x:c>
      <x:c r="O119" s="14" t="n">
        <x:f>N119-F119</x:f>
        <x:v>-26.120000000000005</x:v>
      </x:c>
      <x:c r="P119" s="14" t="str">
        <x:v>GOOD</x:v>
      </x:c>
      <x:c r="Q119" s="14" t="n">
        <x:f>IF(E119="Near 13-14 Oct",ROUND(L119+I119+J119+K119,2),N119)</x:f>
        <x:v>456.53</x:v>
      </x:c>
      <x:c r="R119" s="14" t="n">
        <x:f>IF(E119="Near 13-14 Oct",ROUND(L119+ROUND(I119*0.90,2)+J119+K119,2),N119)</x:f>
        <x:v>456.53</x:v>
      </x:c>
      <x:c r="S119" s="14" t="n">
        <x:f>N119</x:f>
        <x:v>456.53</x:v>
      </x:c>
      <x:c r="T119" s="14" t="n">
        <x:f>IF(E119="Near 13-14 Oct",ROUND(L119+ROUND(I119*0.70,2)+J119+K119,2),N119)</x:f>
        <x:v>456.53</x:v>
      </x:c>
      <x:c r="U119" t="str">
        <x:v>Original workbook: Cost Model / Hotels, trip 033</x:v>
      </x:c>
    </x:row>
    <x:row r="120">
      <x:c r="A120" t="str">
        <x:v>083</x:v>
      </x:c>
      <x:c r="B120" t="str">
        <x:v>Shakhtar Donetsk</x:v>
      </x:c>
      <x:c r="C120" t="str">
        <x:v>Slovan Bratislava</x:v>
      </x:c>
      <x:c r="D120" t="str">
        <x:v>2026-12-09</x:v>
      </x:c>
      <x:c r="E120" t="str">
        <x:v>Future observed</x:v>
      </x:c>
      <x:c r="F120" s="14" t="n">
        <x:v>270.4</x:v>
      </x:c>
      <x:c r="G120" s="14" t="n">
        <x:v>65.96</x:v>
      </x:c>
      <x:c r="H120" s="14" t="n">
        <x:v>65.96</x:v>
      </x:c>
      <x:c r="I120" s="14" t="n">
        <x:v>88.5</x:v>
      </x:c>
      <x:c r="J120" s="14" t="n">
        <x:v>76.7</x:v>
      </x:c>
      <x:c r="K120" s="14" t="n">
        <x:v>44.96</x:v>
      </x:c>
      <x:c r="L120" s="14" t="n">
        <x:f>IF(E120="Near 13-14 Oct",H120,G120)</x:f>
        <x:v>65.96</x:v>
      </x:c>
      <x:c r="M120" s="14" t="n">
        <x:f>IF(E120="Near 13-14 Oct",ROUND(I120*Overview!$B$7,2),I120)</x:f>
        <x:v>88.5</x:v>
      </x:c>
      <x:c r="N120" s="14" t="n">
        <x:f>IF(OR(E120="R1 proxy",E120="Route proxy"),F120,ROUND(SUM(L120:M120,J120:K120),2))</x:f>
        <x:v>276.12</x:v>
      </x:c>
      <x:c r="O120" s="14" t="n">
        <x:f>N120-F120</x:f>
        <x:v>5.720000000000027</x:v>
      </x:c>
      <x:c r="P120" s="14" t="str">
        <x:v>GOOD</x:v>
      </x:c>
      <x:c r="Q120" s="14" t="n">
        <x:f>IF(E120="Near 13-14 Oct",ROUND(L120+I120+J120+K120,2),N120)</x:f>
        <x:v>276.12</x:v>
      </x:c>
      <x:c r="R120" s="14" t="n">
        <x:f>IF(E120="Near 13-14 Oct",ROUND(L120+ROUND(I120*0.90,2)+J120+K120,2),N120)</x:f>
        <x:v>276.12</x:v>
      </x:c>
      <x:c r="S120" s="14" t="n">
        <x:f>N120</x:f>
        <x:v>276.12</x:v>
      </x:c>
      <x:c r="T120" s="14" t="n">
        <x:f>IF(E120="Near 13-14 Oct",ROUND(L120+ROUND(I120*0.70,2)+J120+K120,2),N120)</x:f>
        <x:v>276.12</x:v>
      </x:c>
      <x:c r="U120" t="str">
        <x:v>Original workbook: Cost Model / Hotels, trip 083</x:v>
      </x:c>
    </x:row>
    <x:row r="121">
      <x:c r="A121" t="str">
        <x:v>104</x:v>
      </x:c>
      <x:c r="B121" t="str">
        <x:v>Shakhtar Donetsk</x:v>
      </x:c>
      <x:c r="C121" t="str">
        <x:v>RB Leipzig</x:v>
      </x:c>
      <x:c r="D121" t="str">
        <x:v>2027-01-20</x:v>
      </x:c>
      <x:c r="E121" t="str">
        <x:v>Future observed</x:v>
      </x:c>
      <x:c r="F121" s="14" t="n">
        <x:v>291.55</x:v>
      </x:c>
      <x:c r="G121" s="14" t="n">
        <x:v>79.96</x:v>
      </x:c>
      <x:c r="H121" s="14" t="n">
        <x:v>79.96</x:v>
      </x:c>
      <x:c r="I121" s="14" t="n">
        <x:v>90.3</x:v>
      </x:c>
      <x:c r="J121" s="14" t="n">
        <x:v>86.45</x:v>
      </x:c>
      <x:c r="K121" s="14" t="n">
        <x:v>44.96</x:v>
      </x:c>
      <x:c r="L121" s="14" t="n">
        <x:f>IF(E121="Near 13-14 Oct",H121,G121)</x:f>
        <x:v>79.96</x:v>
      </x:c>
      <x:c r="M121" s="14" t="n">
        <x:f>IF(E121="Near 13-14 Oct",ROUND(I121*Overview!$B$7,2),I121)</x:f>
        <x:v>90.3</x:v>
      </x:c>
      <x:c r="N121" s="14" t="n">
        <x:f>IF(OR(E121="R1 proxy",E121="Route proxy"),F121,ROUND(SUM(L121:M121,J121:K121),2))</x:f>
        <x:v>301.67</x:v>
      </x:c>
      <x:c r="O121" s="14" t="n">
        <x:f>N121-F121</x:f>
        <x:v>10.120000000000005</x:v>
      </x:c>
      <x:c r="P121" s="14" t="str">
        <x:v>GOOD</x:v>
      </x:c>
      <x:c r="Q121" s="14" t="n">
        <x:f>IF(E121="Near 13-14 Oct",ROUND(L121+I121+J121+K121,2),N121)</x:f>
        <x:v>301.67</x:v>
      </x:c>
      <x:c r="R121" s="14" t="n">
        <x:f>IF(E121="Near 13-14 Oct",ROUND(L121+ROUND(I121*0.90,2)+J121+K121,2),N121)</x:f>
        <x:v>301.67</x:v>
      </x:c>
      <x:c r="S121" s="14" t="n">
        <x:f>N121</x:f>
        <x:v>301.67</x:v>
      </x:c>
      <x:c r="T121" s="14" t="n">
        <x:f>IF(E121="Near 13-14 Oct",ROUND(L121+ROUND(I121*0.70,2)+J121+K121,2),N121)</x:f>
        <x:v>301.67</x:v>
      </x:c>
      <x:c r="U121" t="str">
        <x:v>Original workbook: Cost Model / Hotels, trip 104</x:v>
      </x:c>
    </x:row>
    <x:row r="122">
      <x:c r="A122" t="str">
        <x:v>002</x:v>
      </x:c>
      <x:c r="B122" t="str">
        <x:v>Slavia Praha</x:v>
      </x:c>
      <x:c r="C122" t="str">
        <x:v>Sabah</x:v>
      </x:c>
      <x:c r="D122" t="str">
        <x:v>2026-10-13</x:v>
      </x:c>
      <x:c r="E122" t="str">
        <x:v>Near 13-14 Oct</x:v>
      </x:c>
      <x:c r="F122" s="14" t="n">
        <x:v>797.37</x:v>
      </x:c>
      <x:c r="G122" s="14" t="n">
        <x:v>705</x:v>
      </x:c>
      <x:c r="H122" s="14" t="n">
        <x:v>527.99</x:v>
      </x:c>
      <x:c r="I122" s="14" t="n">
        <x:v>74.05</x:v>
      </x:c>
      <x:c r="J122" s="14" t="n">
        <x:v>182</x:v>
      </x:c>
      <x:c r="K122" s="14" t="n">
        <x:v>0</x:v>
      </x:c>
      <x:c r="L122" s="14" t="n">
        <x:f>IF(E122="Near 13-14 Oct",H122,G122)</x:f>
        <x:v>527.99</x:v>
      </x:c>
      <x:c r="M122" s="14" t="n">
        <x:f>IF(E122="Near 13-14 Oct",ROUND(I122*Overview!$B$7,2),I122)</x:f>
        <x:v>59.24</x:v>
      </x:c>
      <x:c r="N122" s="14" t="n">
        <x:f>IF(OR(E122="R1 proxy",E122="Route proxy"),F122,ROUND(SUM(L122:M122,J122:K122),2))</x:f>
        <x:v>769.23</x:v>
      </x:c>
      <x:c r="O122" s="14" t="n">
        <x:f>N122-F122</x:f>
        <x:v>-28.139999999999986</x:v>
      </x:c>
      <x:c r="P122" s="14" t="str">
        <x:v>GOOD</x:v>
      </x:c>
      <x:c r="Q122" s="14" t="n">
        <x:f>IF(E122="Near 13-14 Oct",ROUND(L122+I122+J122+K122,2),N122)</x:f>
        <x:v>784.04</x:v>
      </x:c>
      <x:c r="R122" s="14" t="n">
        <x:f>IF(E122="Near 13-14 Oct",ROUND(L122+ROUND(I122*0.90,2)+J122+K122,2),N122)</x:f>
        <x:v>776.64</x:v>
      </x:c>
      <x:c r="S122" s="14" t="n">
        <x:f>N122</x:f>
        <x:v>769.23</x:v>
      </x:c>
      <x:c r="T122" s="14" t="n">
        <x:f>IF(E122="Near 13-14 Oct",ROUND(L122+ROUND(I122*0.70,2)+J122+K122,2),N122)</x:f>
        <x:v>761.82</x:v>
      </x:c>
      <x:c r="U122" t="str">
        <x:v>Original workbook: Cost Model / Hotels, trip 002</x:v>
      </x:c>
    </x:row>
    <x:row r="123">
      <x:c r="A123" t="str">
        <x:v>019</x:v>
      </x:c>
      <x:c r="B123" t="str">
        <x:v>Slavia Praha</x:v>
      </x:c>
      <x:c r="C123" t="str">
        <x:v>Fenerbahçe</x:v>
      </x:c>
      <x:c r="D123" t="str">
        <x:v>2026-10-20</x:v>
      </x:c>
      <x:c r="E123" t="str">
        <x:v>Future observed</x:v>
      </x:c>
      <x:c r="F123" s="14" t="n">
        <x:v>384.54</x:v>
      </x:c>
      <x:c r="G123" s="14" t="n">
        <x:v>188</x:v>
      </x:c>
      <x:c r="H123" s="14" t="n">
        <x:v>188</x:v>
      </x:c>
      <x:c r="I123" s="14" t="n">
        <x:v>105.45</x:v>
      </x:c>
      <x:c r="J123" s="14" t="n">
        <x:v>97.5</x:v>
      </x:c>
      <x:c r="K123" s="14" t="n">
        <x:v>0</x:v>
      </x:c>
      <x:c r="L123" s="14" t="n">
        <x:f>IF(E123="Near 13-14 Oct",H123,G123)</x:f>
        <x:v>188</x:v>
      </x:c>
      <x:c r="M123" s="14" t="n">
        <x:f>IF(E123="Near 13-14 Oct",ROUND(I123*Overview!$B$7,2),I123)</x:f>
        <x:v>105.45</x:v>
      </x:c>
      <x:c r="N123" s="14" t="n">
        <x:f>IF(OR(E123="R1 proxy",E123="Route proxy"),F123,ROUND(SUM(L123:M123,J123:K123),2))</x:f>
        <x:v>390.95</x:v>
      </x:c>
      <x:c r="O123" s="14" t="n">
        <x:f>N123-F123</x:f>
        <x:v>6.409999999999968</x:v>
      </x:c>
      <x:c r="P123" s="14" t="str">
        <x:v>GOOD</x:v>
      </x:c>
      <x:c r="Q123" s="14" t="n">
        <x:f>IF(E123="Near 13-14 Oct",ROUND(L123+I123+J123+K123,2),N123)</x:f>
        <x:v>390.95</x:v>
      </x:c>
      <x:c r="R123" s="14" t="n">
        <x:f>IF(E123="Near 13-14 Oct",ROUND(L123+ROUND(I123*0.90,2)+J123+K123,2),N123)</x:f>
        <x:v>390.95</x:v>
      </x:c>
      <x:c r="S123" s="14" t="n">
        <x:f>N123</x:f>
        <x:v>390.95</x:v>
      </x:c>
      <x:c r="T123" s="14" t="n">
        <x:f>IF(E123="Near 13-14 Oct",ROUND(L123+ROUND(I123*0.70,2)+J123+K123,2),N123)</x:f>
        <x:v>390.95</x:v>
      </x:c>
      <x:c r="U123" t="str">
        <x:v>Original workbook: Cost Model / Hotels, trip 019</x:v>
      </x:c>
    </x:row>
    <x:row r="124">
      <x:c r="A124" t="str">
        <x:v>079</x:v>
      </x:c>
      <x:c r="B124" t="str">
        <x:v>Slavia Praha</x:v>
      </x:c>
      <x:c r="C124" t="str">
        <x:v>Bayern München</x:v>
      </x:c>
      <x:c r="D124" t="str">
        <x:v>2026-12-08</x:v>
      </x:c>
      <x:c r="E124" t="str">
        <x:v>Future observed</x:v>
      </x:c>
      <x:c r="F124" s="14" t="n">
        <x:v>485.24</x:v>
      </x:c>
      <x:c r="G124" s="14" t="n">
        <x:v>297</x:v>
      </x:c>
      <x:c r="H124" s="14" t="n">
        <x:v>297</x:v>
      </x:c>
      <x:c r="I124" s="14" t="n">
        <x:v>100.58</x:v>
      </x:c>
      <x:c r="J124" s="14" t="n">
        <x:v>86.45</x:v>
      </x:c>
      <x:c r="K124" s="14" t="n">
        <x:v>0</x:v>
      </x:c>
      <x:c r="L124" s="14" t="n">
        <x:f>IF(E124="Near 13-14 Oct",H124,G124)</x:f>
        <x:v>297</x:v>
      </x:c>
      <x:c r="M124" s="14" t="n">
        <x:f>IF(E124="Near 13-14 Oct",ROUND(I124*Overview!$B$7,2),I124)</x:f>
        <x:v>100.58</x:v>
      </x:c>
      <x:c r="N124" s="14" t="n">
        <x:f>IF(OR(E124="R1 proxy",E124="Route proxy"),F124,ROUND(SUM(L124:M124,J124:K124),2))</x:f>
        <x:v>484.03</x:v>
      </x:c>
      <x:c r="O124" s="14" t="n">
        <x:f>N124-F124</x:f>
        <x:v>-1.2100000000000364</x:v>
      </x:c>
      <x:c r="P124" s="14" t="str">
        <x:v>GOOD</x:v>
      </x:c>
      <x:c r="Q124" s="14" t="n">
        <x:f>IF(E124="Near 13-14 Oct",ROUND(L124+I124+J124+K124,2),N124)</x:f>
        <x:v>484.03</x:v>
      </x:c>
      <x:c r="R124" s="14" t="n">
        <x:f>IF(E124="Near 13-14 Oct",ROUND(L124+ROUND(I124*0.90,2)+J124+K124,2),N124)</x:f>
        <x:v>484.03</x:v>
      </x:c>
      <x:c r="S124" s="14" t="n">
        <x:f>N124</x:f>
        <x:v>484.03</x:v>
      </x:c>
      <x:c r="T124" s="14" t="n">
        <x:f>IF(E124="Near 13-14 Oct",ROUND(L124+ROUND(I124*0.70,2)+J124+K124,2),N124)</x:f>
        <x:v>484.03</x:v>
      </x:c>
      <x:c r="U124" t="str">
        <x:v>Original workbook: Cost Model / Hotels, trip 079</x:v>
      </x:c>
    </x:row>
    <x:row r="125">
      <x:c r="A125" t="str">
        <x:v>096</x:v>
      </x:c>
      <x:c r="B125" t="str">
        <x:v>Slavia Praha</x:v>
      </x:c>
      <x:c r="C125" t="str">
        <x:v>Porto</x:v>
      </x:c>
      <x:c r="D125" t="str">
        <x:v>2027-01-19</x:v>
      </x:c>
      <x:c r="E125" t="str">
        <x:v>Future observed</x:v>
      </x:c>
      <x:c r="F125" s="14" t="n">
        <x:v>394.54</x:v>
      </x:c>
      <x:c r="G125" s="14" t="n">
        <x:v>274</x:v>
      </x:c>
      <x:c r="H125" s="14" t="n">
        <x:v>274</x:v>
      </x:c>
      <x:c r="I125" s="14" t="n">
        <x:v>49.64</x:v>
      </x:c>
      <x:c r="J125" s="14" t="n">
        <x:v>65.65</x:v>
      </x:c>
      <x:c r="K125" s="14" t="n">
        <x:v>0</x:v>
      </x:c>
      <x:c r="L125" s="14" t="n">
        <x:f>IF(E125="Near 13-14 Oct",H125,G125)</x:f>
        <x:v>274</x:v>
      </x:c>
      <x:c r="M125" s="14" t="n">
        <x:f>IF(E125="Near 13-14 Oct",ROUND(I125*Overview!$B$7,2),I125)</x:f>
        <x:v>49.64</x:v>
      </x:c>
      <x:c r="N125" s="14" t="n">
        <x:f>IF(OR(E125="R1 proxy",E125="Route proxy"),F125,ROUND(SUM(L125:M125,J125:K125),2))</x:f>
        <x:v>389.29</x:v>
      </x:c>
      <x:c r="O125" s="14" t="n">
        <x:f>N125-F125</x:f>
        <x:v>-5.25</x:v>
      </x:c>
      <x:c r="P125" s="14" t="str">
        <x:v>GOOD</x:v>
      </x:c>
      <x:c r="Q125" s="14" t="n">
        <x:f>IF(E125="Near 13-14 Oct",ROUND(L125+I125+J125+K125,2),N125)</x:f>
        <x:v>389.29</x:v>
      </x:c>
      <x:c r="R125" s="14" t="n">
        <x:f>IF(E125="Near 13-14 Oct",ROUND(L125+ROUND(I125*0.90,2)+J125+K125,2),N125)</x:f>
        <x:v>389.29</x:v>
      </x:c>
      <x:c r="S125" s="14" t="n">
        <x:f>N125</x:f>
        <x:v>389.29</x:v>
      </x:c>
      <x:c r="T125" s="14" t="n">
        <x:f>IF(E125="Near 13-14 Oct",ROUND(L125+ROUND(I125*0.70,2)+J125+K125,2),N125)</x:f>
        <x:v>389.29</x:v>
      </x:c>
      <x:c r="U125" t="str">
        <x:v>Original workbook: Cost Model / Hotels, trip 096</x:v>
      </x:c>
    </x:row>
    <x:row r="126">
      <x:c r="A126" t="str">
        <x:v>R1-010</x:v>
      </x:c>
      <x:c r="B126" t="str">
        <x:v>Slovan Bratislava</x:v>
      </x:c>
      <x:c r="C126" t="str">
        <x:v>Paris Saint-Germain</x:v>
      </x:c>
      <x:c r="D126" t="str">
        <x:v>2026-09-09</x:v>
      </x:c>
      <x:c r="E126" t="str">
        <x:v>R1 proxy</x:v>
      </x:c>
      <x:c r="F126" s="14" t="n">
        <x:v>403.95</x:v>
      </x:c>
      <x:c r="G126" s="14" t="n">
        <x:v>202</x:v>
      </x:c>
      <x:c r="H126" s="14" t="n">
        <x:v>202</x:v>
      </x:c>
      <x:c r="I126" s="14" t="n">
        <x:v>105</x:v>
      </x:c>
      <x:c r="J126" s="14" t="n">
        <x:v>85.15</x:v>
      </x:c>
      <x:c r="K126" s="14" t="n">
        <x:v>11.8</x:v>
      </x:c>
      <x:c r="L126" s="14" t="n">
        <x:f>IF(E126="Near 13-14 Oct",H126,G126)</x:f>
        <x:v>202</x:v>
      </x:c>
      <x:c r="M126" s="14" t="n">
        <x:f>IF(E126="Near 13-14 Oct",ROUND(I126*Overview!$B$7,2),I126)</x:f>
        <x:v>105</x:v>
      </x:c>
      <x:c r="N126" s="14" t="n">
        <x:f>IF(OR(E126="R1 proxy",E126="Route proxy"),F126,ROUND(SUM(L126:M126,J126:K126),2))</x:f>
        <x:v>403.95</x:v>
      </x:c>
      <x:c r="O126" s="14" t="n">
        <x:f>N126-F126</x:f>
        <x:v>0</x:v>
      </x:c>
      <x:c r="P126" s="14" t="str">
        <x:v>GOOD</x:v>
      </x:c>
      <x:c r="Q126" s="14" t="n">
        <x:f>IF(E126="Near 13-14 Oct",ROUND(L126+I126+J126+K126,2),N126)</x:f>
        <x:v>403.95</x:v>
      </x:c>
      <x:c r="R126" s="14" t="n">
        <x:f>IF(E126="Near 13-14 Oct",ROUND(L126+ROUND(I126*0.90,2)+J126+K126,2),N126)</x:f>
        <x:v>403.95</x:v>
      </x:c>
      <x:c r="S126" s="14" t="n">
        <x:f>N126</x:f>
        <x:v>403.95</x:v>
      </x:c>
      <x:c r="T126" s="14" t="n">
        <x:f>IF(E126="Near 13-14 Oct",ROUND(L126+ROUND(I126*0.70,2)+J126+K126,2),N126)</x:f>
        <x:v>403.95</x:v>
      </x:c>
      <x:c r="U126" t="str">
        <x:v>Historical R1 historical proxy</x:v>
      </x:c>
    </x:row>
    <x:row r="127">
      <x:c r="A127" t="str">
        <x:v>021</x:v>
      </x:c>
      <x:c r="B127" t="str">
        <x:v>Slovan Bratislava</x:v>
      </x:c>
      <x:c r="C127" t="str">
        <x:v>Roma</x:v>
      </x:c>
      <x:c r="D127" t="str">
        <x:v>2026-10-20</x:v>
      </x:c>
      <x:c r="E127" t="str">
        <x:v>Future observed</x:v>
      </x:c>
      <x:c r="F127" s="14" t="n">
        <x:v>416.57</x:v>
      </x:c>
      <x:c r="G127" s="14" t="n">
        <x:v>227</x:v>
      </x:c>
      <x:c r="H127" s="14" t="n">
        <x:v>227</x:v>
      </x:c>
      <x:c r="I127" s="14" t="n">
        <x:v>122.6</x:v>
      </x:c>
      <x:c r="J127" s="14" t="n">
        <x:v>76.7</x:v>
      </x:c>
      <x:c r="K127" s="14" t="n">
        <x:v>0</x:v>
      </x:c>
      <x:c r="L127" s="14" t="n">
        <x:f>IF(E127="Near 13-14 Oct",H127,G127)</x:f>
        <x:v>227</x:v>
      </x:c>
      <x:c r="M127" s="14" t="n">
        <x:f>IF(E127="Near 13-14 Oct",ROUND(I127*Overview!$B$7,2),I127)</x:f>
        <x:v>122.6</x:v>
      </x:c>
      <x:c r="N127" s="14" t="n">
        <x:f>IF(OR(E127="R1 proxy",E127="Route proxy"),F127,ROUND(SUM(L127:M127,J127:K127),2))</x:f>
        <x:v>426.3</x:v>
      </x:c>
      <x:c r="O127" s="14" t="n">
        <x:f>N127-F127</x:f>
        <x:v>9.730000000000018</x:v>
      </x:c>
      <x:c r="P127" s="14" t="str">
        <x:v>GOOD</x:v>
      </x:c>
      <x:c r="Q127" s="14" t="n">
        <x:f>IF(E127="Near 13-14 Oct",ROUND(L127+I127+J127+K127,2),N127)</x:f>
        <x:v>426.3</x:v>
      </x:c>
      <x:c r="R127" s="14" t="n">
        <x:f>IF(E127="Near 13-14 Oct",ROUND(L127+ROUND(I127*0.90,2)+J127+K127,2),N127)</x:f>
        <x:v>426.3</x:v>
      </x:c>
      <x:c r="S127" s="14" t="n">
        <x:f>N127</x:f>
        <x:v>426.3</x:v>
      </x:c>
      <x:c r="T127" s="14" t="n">
        <x:f>IF(E127="Near 13-14 Oct",ROUND(L127+ROUND(I127*0.70,2)+J127+K127,2),N127)</x:f>
        <x:v>426.3</x:v>
      </x:c>
      <x:c r="U127" t="str">
        <x:v>Original workbook: Cost Model / Hotels, trip 021</x:v>
      </x:c>
    </x:row>
    <x:row r="128">
      <x:c r="A128" t="str">
        <x:v>043</x:v>
      </x:c>
      <x:c r="B128" t="str">
        <x:v>Slovan Bratislava</x:v>
      </x:c>
      <x:c r="C128" t="str">
        <x:v>LASK</x:v>
      </x:c>
      <x:c r="D128" t="str">
        <x:v>2026-11-03</x:v>
      </x:c>
      <x:c r="E128" t="str">
        <x:v>Future observed</x:v>
      </x:c>
      <x:c r="F128" s="14" t="n">
        <x:v>322.14</x:v>
      </x:c>
      <x:c r="G128" s="14" t="n">
        <x:v>80</x:v>
      </x:c>
      <x:c r="H128" s="14" t="n">
        <x:v>80</x:v>
      </x:c>
      <x:c r="I128" s="14" t="n">
        <x:v>145.6</x:v>
      </x:c>
      <x:c r="J128" s="14" t="n">
        <x:v>91.65</x:v>
      </x:c>
      <x:c r="K128" s="14" t="n">
        <x:v>0</x:v>
      </x:c>
      <x:c r="L128" s="14" t="n">
        <x:f>IF(E128="Near 13-14 Oct",H128,G128)</x:f>
        <x:v>80</x:v>
      </x:c>
      <x:c r="M128" s="14" t="n">
        <x:f>IF(E128="Near 13-14 Oct",ROUND(I128*Overview!$B$7,2),I128)</x:f>
        <x:v>145.6</x:v>
      </x:c>
      <x:c r="N128" s="14" t="n">
        <x:f>IF(OR(E128="R1 proxy",E128="Route proxy"),F128,ROUND(SUM(L128:M128,J128:K128),2))</x:f>
        <x:v>317.25</x:v>
      </x:c>
      <x:c r="O128" s="14" t="n">
        <x:f>N128-F128</x:f>
        <x:v>-4.889999999999986</x:v>
      </x:c>
      <x:c r="P128" s="14" t="str">
        <x:v>GOOD</x:v>
      </x:c>
      <x:c r="Q128" s="14" t="n">
        <x:f>IF(E128="Near 13-14 Oct",ROUND(L128+I128+J128+K128,2),N128)</x:f>
        <x:v>317.25</x:v>
      </x:c>
      <x:c r="R128" s="14" t="n">
        <x:f>IF(E128="Near 13-14 Oct",ROUND(L128+ROUND(I128*0.90,2)+J128+K128,2),N128)</x:f>
        <x:v>317.25</x:v>
      </x:c>
      <x:c r="S128" s="14" t="n">
        <x:f>N128</x:f>
        <x:v>317.25</x:v>
      </x:c>
      <x:c r="T128" s="14" t="n">
        <x:f>IF(E128="Near 13-14 Oct",ROUND(L128+ROUND(I128*0.70,2)+J128+K128,2),N128)</x:f>
        <x:v>317.25</x:v>
      </x:c>
      <x:c r="U128" t="str">
        <x:v>Original workbook: Cost Model / Hotels, trip 043</x:v>
      </x:c>
    </x:row>
    <x:row r="129">
      <x:c r="A129" t="str">
        <x:v>097</x:v>
      </x:c>
      <x:c r="B129" t="str">
        <x:v>Slovan Bratislava</x:v>
      </x:c>
      <x:c r="C129" t="str">
        <x:v>Lille</x:v>
      </x:c>
      <x:c r="D129" t="str">
        <x:v>2027-01-19</x:v>
      </x:c>
      <x:c r="E129" t="str">
        <x:v>Future observed</x:v>
      </x:c>
      <x:c r="F129" s="14" t="n">
        <x:v>391.45</x:v>
      </x:c>
      <x:c r="G129" s="14" t="n">
        <x:v>183</x:v>
      </x:c>
      <x:c r="H129" s="14" t="n">
        <x:v>183</x:v>
      </x:c>
      <x:c r="I129" s="14" t="n">
        <x:v>74.6</x:v>
      </x:c>
      <x:c r="J129" s="14" t="n">
        <x:v>85.15</x:v>
      </x:c>
      <x:c r="K129" s="14" t="n">
        <x:v>49.8</x:v>
      </x:c>
      <x:c r="L129" s="14" t="n">
        <x:f>IF(E129="Near 13-14 Oct",H129,G129)</x:f>
        <x:v>183</x:v>
      </x:c>
      <x:c r="M129" s="14" t="n">
        <x:f>IF(E129="Near 13-14 Oct",ROUND(I129*Overview!$B$7,2),I129)</x:f>
        <x:v>74.6</x:v>
      </x:c>
      <x:c r="N129" s="14" t="n">
        <x:f>IF(OR(E129="R1 proxy",E129="Route proxy"),F129,ROUND(SUM(L129:M129,J129:K129),2))</x:f>
        <x:v>392.55</x:v>
      </x:c>
      <x:c r="O129" s="14" t="n">
        <x:f>N129-F129</x:f>
        <x:v>1.1000000000000227</x:v>
      </x:c>
      <x:c r="P129" s="14" t="str">
        <x:v>GOOD</x:v>
      </x:c>
      <x:c r="Q129" s="14" t="n">
        <x:f>IF(E129="Near 13-14 Oct",ROUND(L129+I129+J129+K129,2),N129)</x:f>
        <x:v>392.55</x:v>
      </x:c>
      <x:c r="R129" s="14" t="n">
        <x:f>IF(E129="Near 13-14 Oct",ROUND(L129+ROUND(I129*0.90,2)+J129+K129,2),N129)</x:f>
        <x:v>392.55</x:v>
      </x:c>
      <x:c r="S129" s="14" t="n">
        <x:f>N129</x:f>
        <x:v>392.55</x:v>
      </x:c>
      <x:c r="T129" s="14" t="n">
        <x:f>IF(E129="Near 13-14 Oct",ROUND(L129+ROUND(I129*0.70,2)+J129+K129,2),N129)</x:f>
        <x:v>392.55</x:v>
      </x:c>
      <x:c r="U129" t="str">
        <x:v>Original workbook: Cost Model / Hotels, trip 097</x:v>
      </x:c>
    </x:row>
    <x:row r="130">
      <x:c r="A130" t="str">
        <x:v>001</x:v>
      </x:c>
      <x:c r="B130" t="str">
        <x:v>Sporting CP</x:v>
      </x:c>
      <x:c r="C130" t="str">
        <x:v>Lens</x:v>
      </x:c>
      <x:c r="D130" t="str">
        <x:v>2026-10-13</x:v>
      </x:c>
      <x:c r="E130" t="str">
        <x:v>Near 13-14 Oct</x:v>
      </x:c>
      <x:c r="F130" s="14" t="n">
        <x:v>782.03</x:v>
      </x:c>
      <x:c r="G130" s="14" t="n">
        <x:v>641</x:v>
      </x:c>
      <x:c r="H130" s="14" t="n">
        <x:v>490.6</x:v>
      </x:c>
      <x:c r="I130" s="14" t="n">
        <x:v>132.45</x:v>
      </x:c>
      <x:c r="J130" s="14" t="n">
        <x:v>85.15</x:v>
      </x:c>
      <x:c r="K130" s="14" t="n">
        <x:v>50</x:v>
      </x:c>
      <x:c r="L130" s="14" t="n">
        <x:f>IF(E130="Near 13-14 Oct",H130,G130)</x:f>
        <x:v>490.6</x:v>
      </x:c>
      <x:c r="M130" s="14" t="n">
        <x:f>IF(E130="Near 13-14 Oct",ROUND(I130*Overview!$B$7,2),I130)</x:f>
        <x:v>105.96</x:v>
      </x:c>
      <x:c r="N130" s="14" t="n">
        <x:f>IF(OR(E130="R1 proxy",E130="Route proxy"),F130,ROUND(SUM(L130:M130,J130:K130),2))</x:f>
        <x:v>731.71</x:v>
      </x:c>
      <x:c r="O130" s="14" t="n">
        <x:f>N130-F130</x:f>
        <x:v>-50.319999999999936</x:v>
      </x:c>
      <x:c r="P130" s="14" t="str">
        <x:v>GOOD</x:v>
      </x:c>
      <x:c r="Q130" s="14" t="n">
        <x:f>IF(E130="Near 13-14 Oct",ROUND(L130+I130+J130+K130,2),N130)</x:f>
        <x:v>758.2</x:v>
      </x:c>
      <x:c r="R130" s="14" t="n">
        <x:f>IF(E130="Near 13-14 Oct",ROUND(L130+ROUND(I130*0.90,2)+J130+K130,2),N130)</x:f>
        <x:v>744.96</x:v>
      </x:c>
      <x:c r="S130" s="14" t="n">
        <x:f>N130</x:f>
        <x:v>731.71</x:v>
      </x:c>
      <x:c r="T130" s="14" t="n">
        <x:f>IF(E130="Near 13-14 Oct",ROUND(L130+ROUND(I130*0.70,2)+J130+K130,2),N130)</x:f>
        <x:v>718.46</x:v>
      </x:c>
      <x:c r="U130" t="str">
        <x:v>Original workbook: Cost Model / Hotels, trip 001</x:v>
      </x:c>
    </x:row>
    <x:row r="131">
      <x:c r="A131" t="str">
        <x:v>037</x:v>
      </x:c>
      <x:c r="B131" t="str">
        <x:v>Sporting CP</x:v>
      </x:c>
      <x:c r="C131" t="str">
        <x:v>Shakhtar Donetsk</x:v>
      </x:c>
      <x:c r="D131" t="str">
        <x:v>2026-11-03</x:v>
      </x:c>
      <x:c r="E131" t="str">
        <x:v>Future observed</x:v>
      </x:c>
      <x:c r="F131" s="14" t="n">
        <x:v>344.8</x:v>
      </x:c>
      <x:c r="G131" s="14" t="n">
        <x:v>147</x:v>
      </x:c>
      <x:c r="H131" s="14" t="n">
        <x:v>147</x:v>
      </x:c>
      <x:c r="I131" s="14" t="n">
        <x:v>104.4</x:v>
      </x:c>
      <x:c r="J131" s="14" t="n">
        <x:v>96.85</x:v>
      </x:c>
      <x:c r="K131" s="14" t="n">
        <x:v>0</x:v>
      </x:c>
      <x:c r="L131" s="14" t="n">
        <x:f>IF(E131="Near 13-14 Oct",H131,G131)</x:f>
        <x:v>147</x:v>
      </x:c>
      <x:c r="M131" s="14" t="n">
        <x:f>IF(E131="Near 13-14 Oct",ROUND(I131*Overview!$B$7,2),I131)</x:f>
        <x:v>104.4</x:v>
      </x:c>
      <x:c r="N131" s="14" t="n">
        <x:f>IF(OR(E131="R1 proxy",E131="Route proxy"),F131,ROUND(SUM(L131:M131,J131:K131),2))</x:f>
        <x:v>348.25</x:v>
      </x:c>
      <x:c r="O131" s="14" t="n">
        <x:f>N131-F131</x:f>
        <x:v>3.4499999999999886</x:v>
      </x:c>
      <x:c r="P131" s="14" t="str">
        <x:v>GOOD</x:v>
      </x:c>
      <x:c r="Q131" s="14" t="n">
        <x:f>IF(E131="Near 13-14 Oct",ROUND(L131+I131+J131+K131,2),N131)</x:f>
        <x:v>348.25</x:v>
      </x:c>
      <x:c r="R131" s="14" t="n">
        <x:f>IF(E131="Near 13-14 Oct",ROUND(L131+ROUND(I131*0.90,2)+J131+K131,2),N131)</x:f>
        <x:v>348.25</x:v>
      </x:c>
      <x:c r="S131" s="14" t="n">
        <x:f>N131</x:f>
        <x:v>348.25</x:v>
      </x:c>
      <x:c r="T131" s="14" t="n">
        <x:f>IF(E131="Near 13-14 Oct",ROUND(L131+ROUND(I131*0.70,2)+J131+K131,2),N131)</x:f>
        <x:v>348.25</x:v>
      </x:c>
      <x:c r="U131" t="str">
        <x:v>Original workbook: Cost Model / Hotels, trip 037</x:v>
      </x:c>
    </x:row>
    <x:row r="132">
      <x:c r="A132" t="str">
        <x:v>076</x:v>
      </x:c>
      <x:c r="B132" t="str">
        <x:v>Sporting CP</x:v>
      </x:c>
      <x:c r="C132" t="str">
        <x:v>Roma</x:v>
      </x:c>
      <x:c r="D132" t="str">
        <x:v>2026-12-08</x:v>
      </x:c>
      <x:c r="E132" t="str">
        <x:v>Future observed</x:v>
      </x:c>
      <x:c r="F132" s="14" t="n">
        <x:v>428.18</x:v>
      </x:c>
      <x:c r="G132" s="14" t="n">
        <x:v>280</x:v>
      </x:c>
      <x:c r="H132" s="14" t="n">
        <x:v>280</x:v>
      </x:c>
      <x:c r="I132" s="14" t="n">
        <x:v>68.7</x:v>
      </x:c>
      <x:c r="J132" s="14" t="n">
        <x:v>76.7</x:v>
      </x:c>
      <x:c r="K132" s="14" t="n">
        <x:v>0</x:v>
      </x:c>
      <x:c r="L132" s="14" t="n">
        <x:f>IF(E132="Near 13-14 Oct",H132,G132)</x:f>
        <x:v>280</x:v>
      </x:c>
      <x:c r="M132" s="14" t="n">
        <x:f>IF(E132="Near 13-14 Oct",ROUND(I132*Overview!$B$7,2),I132)</x:f>
        <x:v>68.7</x:v>
      </x:c>
      <x:c r="N132" s="14" t="n">
        <x:f>IF(OR(E132="R1 proxy",E132="Route proxy"),F132,ROUND(SUM(L132:M132,J132:K132),2))</x:f>
        <x:v>425.4</x:v>
      </x:c>
      <x:c r="O132" s="14" t="n">
        <x:f>N132-F132</x:f>
        <x:v>-2.7800000000000296</x:v>
      </x:c>
      <x:c r="P132" s="14" t="str">
        <x:v>GOOD</x:v>
      </x:c>
      <x:c r="Q132" s="14" t="n">
        <x:f>IF(E132="Near 13-14 Oct",ROUND(L132+I132+J132+K132,2),N132)</x:f>
        <x:v>425.4</x:v>
      </x:c>
      <x:c r="R132" s="14" t="n">
        <x:f>IF(E132="Near 13-14 Oct",ROUND(L132+ROUND(I132*0.90,2)+J132+K132,2),N132)</x:f>
        <x:v>425.4</x:v>
      </x:c>
      <x:c r="S132" s="14" t="n">
        <x:f>N132</x:f>
        <x:v>425.4</x:v>
      </x:c>
      <x:c r="T132" s="14" t="n">
        <x:f>IF(E132="Near 13-14 Oct",ROUND(L132+ROUND(I132*0.70,2)+J132+K132,2),N132)</x:f>
        <x:v>425.4</x:v>
      </x:c>
      <x:c r="U132" t="str">
        <x:v>Original workbook: Cost Model / Hotels, trip 076</x:v>
      </x:c>
    </x:row>
    <x:row r="133">
      <x:c r="A133" t="str">
        <x:v>120</x:v>
      </x:c>
      <x:c r="B133" t="str">
        <x:v>Sporting CP</x:v>
      </x:c>
      <x:c r="C133" t="str">
        <x:v>Manchester City</x:v>
      </x:c>
      <x:c r="D133" t="str">
        <x:v>2027-01-27</x:v>
      </x:c>
      <x:c r="E133" t="str">
        <x:v>Future observed</x:v>
      </x:c>
      <x:c r="F133" s="14" t="n">
        <x:v>443.19</x:v>
      </x:c>
      <x:c r="G133" s="14" t="n">
        <x:v>240.5</x:v>
      </x:c>
      <x:c r="H133" s="14" t="n">
        <x:v>240.5</x:v>
      </x:c>
      <x:c r="I133" s="14" t="n">
        <x:v>112.78</x:v>
      </x:c>
      <x:c r="J133" s="14" t="n">
        <x:v>96.85</x:v>
      </x:c>
      <x:c r="K133" s="14" t="n">
        <x:v>0</x:v>
      </x:c>
      <x:c r="L133" s="14" t="n">
        <x:f>IF(E133="Near 13-14 Oct",H133,G133)</x:f>
        <x:v>240.5</x:v>
      </x:c>
      <x:c r="M133" s="14" t="n">
        <x:f>IF(E133="Near 13-14 Oct",ROUND(I133*Overview!$B$7,2),I133)</x:f>
        <x:v>112.78</x:v>
      </x:c>
      <x:c r="N133" s="14" t="n">
        <x:f>IF(OR(E133="R1 proxy",E133="Route proxy"),F133,ROUND(SUM(L133:M133,J133:K133),2))</x:f>
        <x:v>450.13</x:v>
      </x:c>
      <x:c r="O133" s="14" t="n">
        <x:f>N133-F133</x:f>
        <x:v>6.939999999999998</x:v>
      </x:c>
      <x:c r="P133" s="14" t="str">
        <x:v>GOOD</x:v>
      </x:c>
      <x:c r="Q133" s="14" t="n">
        <x:f>IF(E133="Near 13-14 Oct",ROUND(L133+I133+J133+K133,2),N133)</x:f>
        <x:v>450.13</x:v>
      </x:c>
      <x:c r="R133" s="14" t="n">
        <x:f>IF(E133="Near 13-14 Oct",ROUND(L133+ROUND(I133*0.90,2)+J133+K133,2),N133)</x:f>
        <x:v>450.13</x:v>
      </x:c>
      <x:c r="S133" s="14" t="n">
        <x:f>N133</x:f>
        <x:v>450.13</x:v>
      </x:c>
      <x:c r="T133" s="14" t="n">
        <x:f>IF(E133="Near 13-14 Oct",ROUND(L133+ROUND(I133*0.70,2)+J133+K133,2),N133)</x:f>
        <x:v>450.13</x:v>
      </x:c>
      <x:c r="U133" t="str">
        <x:v>Original workbook: Cost Model / Hotels, trip 120</x:v>
      </x:c>
    </x:row>
    <x:row r="134">
      <x:c r="A134" t="str">
        <x:v>018</x:v>
      </x:c>
      <x:c r="B134" t="str">
        <x:v>Stuttgart</x:v>
      </x:c>
      <x:c r="C134" t="str">
        <x:v>Slovan Bratislava</x:v>
      </x:c>
      <x:c r="D134" t="str">
        <x:v>2026-10-14</x:v>
      </x:c>
      <x:c r="E134" t="str">
        <x:v>Near 13-14 Oct</x:v>
      </x:c>
      <x:c r="F134" s="14" t="n">
        <x:v>436.48</x:v>
      </x:c>
      <x:c r="G134" s="14" t="n">
        <x:v>361</x:v>
      </x:c>
      <x:c r="H134" s="14" t="n">
        <x:v>282.5</x:v>
      </x:c>
      <x:c r="I134" s="14" t="n">
        <x:v>55.5</x:v>
      </x:c>
      <x:c r="J134" s="14" t="n">
        <x:v>76.7</x:v>
      </x:c>
      <x:c r="K134" s="14" t="n">
        <x:v>11.8</x:v>
      </x:c>
      <x:c r="L134" s="14" t="n">
        <x:f>IF(E134="Near 13-14 Oct",H134,G134)</x:f>
        <x:v>282.5</x:v>
      </x:c>
      <x:c r="M134" s="14" t="n">
        <x:f>IF(E134="Near 13-14 Oct",ROUND(I134*Overview!$B$7,2),I134)</x:f>
        <x:v>44.4</x:v>
      </x:c>
      <x:c r="N134" s="14" t="n">
        <x:f>IF(OR(E134="R1 proxy",E134="Route proxy"),F134,ROUND(SUM(L134:M134,J134:K134),2))</x:f>
        <x:v>415.4</x:v>
      </x:c>
      <x:c r="O134" s="14" t="n">
        <x:f>N134-F134</x:f>
        <x:v>-21.08000000000004</x:v>
      </x:c>
      <x:c r="P134" s="14" t="str">
        <x:v>GOOD</x:v>
      </x:c>
      <x:c r="Q134" s="14" t="n">
        <x:f>IF(E134="Near 13-14 Oct",ROUND(L134+I134+J134+K134,2),N134)</x:f>
        <x:v>426.5</x:v>
      </x:c>
      <x:c r="R134" s="14" t="n">
        <x:f>IF(E134="Near 13-14 Oct",ROUND(L134+ROUND(I134*0.90,2)+J134+K134,2),N134)</x:f>
        <x:v>420.95</x:v>
      </x:c>
      <x:c r="S134" s="14" t="n">
        <x:f>N134</x:f>
        <x:v>415.4</x:v>
      </x:c>
      <x:c r="T134" s="14" t="n">
        <x:f>IF(E134="Near 13-14 Oct",ROUND(L134+ROUND(I134*0.70,2)+J134+K134,2),N134)</x:f>
        <x:v>409.85</x:v>
      </x:c>
      <x:c r="U134" t="str">
        <x:v>Original workbook: Cost Model / Hotels, trip 018</x:v>
      </x:c>
    </x:row>
    <x:row r="135">
      <x:c r="A135" t="str">
        <x:v>038</x:v>
      </x:c>
      <x:c r="B135" t="str">
        <x:v>Stuttgart</x:v>
      </x:c>
      <x:c r="C135" t="str">
        <x:v>Galatasaray</x:v>
      </x:c>
      <x:c r="D135" t="str">
        <x:v>2026-11-03</x:v>
      </x:c>
      <x:c r="E135" t="str">
        <x:v>Future observed</x:v>
      </x:c>
      <x:c r="F135" s="14" t="n">
        <x:v>656.1</x:v>
      </x:c>
      <x:c r="G135" s="14" t="n">
        <x:v>585</x:v>
      </x:c>
      <x:c r="H135" s="14" t="n">
        <x:v>585</x:v>
      </x:c>
      <x:c r="I135" s="14" t="n">
        <x:v>48.4</x:v>
      </x:c>
      <x:c r="J135" s="14" t="n">
        <x:v>48.75</x:v>
      </x:c>
      <x:c r="K135" s="14" t="n">
        <x:v>0</x:v>
      </x:c>
      <x:c r="L135" s="14" t="n">
        <x:f>IF(E135="Near 13-14 Oct",H135,G135)</x:f>
        <x:v>585</x:v>
      </x:c>
      <x:c r="M135" s="14" t="n">
        <x:f>IF(E135="Near 13-14 Oct",ROUND(I135*Overview!$B$7,2),I135)</x:f>
        <x:v>48.4</x:v>
      </x:c>
      <x:c r="N135" s="14" t="n">
        <x:f>IF(OR(E135="R1 proxy",E135="Route proxy"),F135,ROUND(SUM(L135:M135,J135:K135),2))</x:f>
        <x:v>682.15</x:v>
      </x:c>
      <x:c r="O135" s="14" t="n">
        <x:f>N135-F135</x:f>
        <x:v>26.049999999999955</x:v>
      </x:c>
      <x:c r="P135" s="14" t="str">
        <x:v>GOOD</x:v>
      </x:c>
      <x:c r="Q135" s="14" t="n">
        <x:f>IF(E135="Near 13-14 Oct",ROUND(L135+I135+J135+K135,2),N135)</x:f>
        <x:v>682.15</x:v>
      </x:c>
      <x:c r="R135" s="14" t="n">
        <x:f>IF(E135="Near 13-14 Oct",ROUND(L135+ROUND(I135*0.90,2)+J135+K135,2),N135)</x:f>
        <x:v>682.15</x:v>
      </x:c>
      <x:c r="S135" s="14" t="n">
        <x:f>N135</x:f>
        <x:v>682.15</x:v>
      </x:c>
      <x:c r="T135" s="14" t="n">
        <x:f>IF(E135="Near 13-14 Oct",ROUND(L135+ROUND(I135*0.70,2)+J135+K135,2),N135)</x:f>
        <x:v>682.15</x:v>
      </x:c>
      <x:c r="U135" t="str">
        <x:v>Original workbook: Cost Model / Hotels, trip 038</x:v>
      </x:c>
    </x:row>
    <x:row r="136">
      <x:c r="A136" t="str">
        <x:v>068</x:v>
      </x:c>
      <x:c r="B136" t="str">
        <x:v>Stuttgart</x:v>
      </x:c>
      <x:c r="C136" t="str">
        <x:v>Inter</x:v>
      </x:c>
      <x:c r="D136" t="str">
        <x:v>2026-11-25</x:v>
      </x:c>
      <x:c r="E136" t="str">
        <x:v>Future observed</x:v>
      </x:c>
      <x:c r="F136" s="14" t="n">
        <x:v>407.96</x:v>
      </x:c>
      <x:c r="G136" s="14" t="n">
        <x:v>243</x:v>
      </x:c>
      <x:c r="H136" s="14" t="n">
        <x:v>243</x:v>
      </x:c>
      <x:c r="I136" s="14" t="n">
        <x:v>88.4</x:v>
      </x:c>
      <x:c r="J136" s="14" t="n">
        <x:v>76.7</x:v>
      </x:c>
      <x:c r="K136" s="14" t="n">
        <x:v>0</x:v>
      </x:c>
      <x:c r="L136" s="14" t="n">
        <x:f>IF(E136="Near 13-14 Oct",H136,G136)</x:f>
        <x:v>243</x:v>
      </x:c>
      <x:c r="M136" s="14" t="n">
        <x:f>IF(E136="Near 13-14 Oct",ROUND(I136*Overview!$B$7,2),I136)</x:f>
        <x:v>88.4</x:v>
      </x:c>
      <x:c r="N136" s="14" t="n">
        <x:f>IF(OR(E136="R1 proxy",E136="Route proxy"),F136,ROUND(SUM(L136:M136,J136:K136),2))</x:f>
        <x:v>408.1</x:v>
      </x:c>
      <x:c r="O136" s="14" t="n">
        <x:f>N136-F136</x:f>
        <x:v>0.1400000000000432</x:v>
      </x:c>
      <x:c r="P136" s="14" t="str">
        <x:v>GOOD</x:v>
      </x:c>
      <x:c r="Q136" s="14" t="n">
        <x:f>IF(E136="Near 13-14 Oct",ROUND(L136+I136+J136+K136,2),N136)</x:f>
        <x:v>408.1</x:v>
      </x:c>
      <x:c r="R136" s="14" t="n">
        <x:f>IF(E136="Near 13-14 Oct",ROUND(L136+ROUND(I136*0.90,2)+J136+K136,2),N136)</x:f>
        <x:v>408.1</x:v>
      </x:c>
      <x:c r="S136" s="14" t="n">
        <x:f>N136</x:f>
        <x:v>408.1</x:v>
      </x:c>
      <x:c r="T136" s="14" t="n">
        <x:f>IF(E136="Near 13-14 Oct",ROUND(L136+ROUND(I136*0.70,2)+J136+K136,2),N136)</x:f>
        <x:v>408.1</x:v>
      </x:c>
      <x:c r="U136" t="str">
        <x:v>Original workbook: Cost Model / Hotels, trip 068</x:v>
      </x:c>
    </x:row>
    <x:row r="137">
      <x:c r="A137" t="str">
        <x:v>122</x:v>
      </x:c>
      <x:c r="B137" t="str">
        <x:v>Stuttgart</x:v>
      </x:c>
      <x:c r="C137" t="str">
        <x:v>PSV</x:v>
      </x:c>
      <x:c r="D137" t="str">
        <x:v>2027-01-27</x:v>
      </x:c>
      <x:c r="E137" t="str">
        <x:v>Future observed</x:v>
      </x:c>
      <x:c r="F137" s="14" t="n">
        <x:v>626.73</x:v>
      </x:c>
      <x:c r="G137" s="14" t="n">
        <x:v>363</x:v>
      </x:c>
      <x:c r="H137" s="14" t="n">
        <x:v>363</x:v>
      </x:c>
      <x:c r="I137" s="14" t="n">
        <x:v>119.95</x:v>
      </x:c>
      <x:c r="J137" s="14" t="n">
        <x:v>95.55</x:v>
      </x:c>
      <x:c r="K137" s="14" t="n">
        <x:v>52.8</x:v>
      </x:c>
      <x:c r="L137" s="14" t="n">
        <x:f>IF(E137="Near 13-14 Oct",H137,G137)</x:f>
        <x:v>363</x:v>
      </x:c>
      <x:c r="M137" s="14" t="n">
        <x:f>IF(E137="Near 13-14 Oct",ROUND(I137*Overview!$B$7,2),I137)</x:f>
        <x:v>119.95</x:v>
      </x:c>
      <x:c r="N137" s="14" t="n">
        <x:f>IF(OR(E137="R1 proxy",E137="Route proxy"),F137,ROUND(SUM(L137:M137,J137:K137),2))</x:f>
        <x:v>631.3</x:v>
      </x:c>
      <x:c r="O137" s="14" t="n">
        <x:f>N137-F137</x:f>
        <x:v>4.569999999999936</x:v>
      </x:c>
      <x:c r="P137" s="14" t="str">
        <x:v>GOOD</x:v>
      </x:c>
      <x:c r="Q137" s="14" t="n">
        <x:f>IF(E137="Near 13-14 Oct",ROUND(L137+I137+J137+K137,2),N137)</x:f>
        <x:v>631.3</x:v>
      </x:c>
      <x:c r="R137" s="14" t="n">
        <x:f>IF(E137="Near 13-14 Oct",ROUND(L137+ROUND(I137*0.90,2)+J137+K137,2),N137)</x:f>
        <x:v>631.3</x:v>
      </x:c>
      <x:c r="S137" s="14" t="n">
        <x:f>N137</x:f>
        <x:v>631.3</x:v>
      </x:c>
      <x:c r="T137" s="14" t="n">
        <x:f>IF(E137="Near 13-14 Oct",ROUND(L137+ROUND(I137*0.70,2)+J137+K137,2),N137)</x:f>
        <x:v>631.3</x:v>
      </x:c>
      <x:c r="U137" t="str">
        <x:v>Original workbook: Cost Model / Hotels, trip 122</x:v>
      </x:c>
    </x:row>
    <x:row r="138">
      <x:c r="A138" t="str">
        <x:v>R1-008</x:v>
      </x:c>
      <x:c r="B138" t="str">
        <x:v>Viking</x:v>
      </x:c>
      <x:c r="C138" t="str">
        <x:v>Stuttgart</x:v>
      </x:c>
      <x:c r="D138" t="str">
        <x:v>2026-09-09</x:v>
      </x:c>
      <x:c r="E138" t="str">
        <x:v>R1 proxy</x:v>
      </x:c>
      <x:c r="F138" s="14" t="n">
        <x:v>501.13</x:v>
      </x:c>
      <x:c r="G138" s="14" t="n">
        <x:v>279</x:v>
      </x:c>
      <x:c r="H138" s="14" t="n">
        <x:v>279</x:v>
      </x:c>
      <x:c r="I138" s="14" t="n">
        <x:v>135.68</x:v>
      </x:c>
      <x:c r="J138" s="14" t="n">
        <x:v>86.45</x:v>
      </x:c>
      <x:c r="K138" s="14" t="n">
        <x:v>0</x:v>
      </x:c>
      <x:c r="L138" s="14" t="n">
        <x:f>IF(E138="Near 13-14 Oct",H138,G138)</x:f>
        <x:v>279</x:v>
      </x:c>
      <x:c r="M138" s="14" t="n">
        <x:f>IF(E138="Near 13-14 Oct",ROUND(I138*Overview!$B$7,2),I138)</x:f>
        <x:v>135.68</x:v>
      </x:c>
      <x:c r="N138" s="14" t="n">
        <x:f>IF(OR(E138="R1 proxy",E138="Route proxy"),F138,ROUND(SUM(L138:M138,J138:K138),2))</x:f>
        <x:v>501.13</x:v>
      </x:c>
      <x:c r="O138" s="14" t="n">
        <x:f>N138-F138</x:f>
        <x:v>0</x:v>
      </x:c>
      <x:c r="P138" s="14" t="str">
        <x:v>GOOD</x:v>
      </x:c>
      <x:c r="Q138" s="14" t="n">
        <x:f>IF(E138="Near 13-14 Oct",ROUND(L138+I138+J138+K138,2),N138)</x:f>
        <x:v>501.13</x:v>
      </x:c>
      <x:c r="R138" s="14" t="n">
        <x:f>IF(E138="Near 13-14 Oct",ROUND(L138+ROUND(I138*0.90,2)+J138+K138,2),N138)</x:f>
        <x:v>501.13</x:v>
      </x:c>
      <x:c r="S138" s="14" t="n">
        <x:f>N138</x:f>
        <x:v>501.13</x:v>
      </x:c>
      <x:c r="T138" s="14" t="n">
        <x:f>IF(E138="Near 13-14 Oct",ROUND(L138+ROUND(I138*0.70,2)+J138+K138,2),N138)</x:f>
        <x:v>501.13</x:v>
      </x:c>
      <x:c r="U138" t="str">
        <x:v>Historical R1 historical proxy</x:v>
      </x:c>
    </x:row>
    <x:row r="139">
      <x:c r="A139" t="str">
        <x:v>030</x:v>
      </x:c>
      <x:c r="B139" t="str">
        <x:v>Viking</x:v>
      </x:c>
      <x:c r="C139" t="str">
        <x:v>Aston Villa</x:v>
      </x:c>
      <x:c r="D139" t="str">
        <x:v>2026-10-21</x:v>
      </x:c>
      <x:c r="E139" t="str">
        <x:v>Future observed</x:v>
      </x:c>
      <x:c r="F139" s="14" t="n">
        <x:v>934.23</x:v>
      </x:c>
      <x:c r="G139" s="14" t="n">
        <x:v>614</x:v>
      </x:c>
      <x:c r="H139" s="14" t="n">
        <x:v>614</x:v>
      </x:c>
      <x:c r="I139" s="14" t="n">
        <x:v>177.6</x:v>
      </x:c>
      <x:c r="J139" s="14" t="n">
        <x:v>193.7</x:v>
      </x:c>
      <x:c r="K139" s="14" t="n">
        <x:v>0</x:v>
      </x:c>
      <x:c r="L139" s="14" t="n">
        <x:f>IF(E139="Near 13-14 Oct",H139,G139)</x:f>
        <x:v>614</x:v>
      </x:c>
      <x:c r="M139" s="14" t="n">
        <x:f>IF(E139="Near 13-14 Oct",ROUND(I139*Overview!$B$7,2),I139)</x:f>
        <x:v>177.6</x:v>
      </x:c>
      <x:c r="N139" s="14" t="n">
        <x:f>IF(OR(E139="R1 proxy",E139="Route proxy"),F139,ROUND(SUM(L139:M139,J139:K139),2))</x:f>
        <x:v>985.3</x:v>
      </x:c>
      <x:c r="O139" s="14" t="n">
        <x:f>N139-F139</x:f>
        <x:v>51.069999999999936</x:v>
      </x:c>
      <x:c r="P139" s="14" t="str">
        <x:v>GOOD</x:v>
      </x:c>
      <x:c r="Q139" s="14" t="n">
        <x:f>IF(E139="Near 13-14 Oct",ROUND(L139+I139+J139+K139,2),N139)</x:f>
        <x:v>985.3</x:v>
      </x:c>
      <x:c r="R139" s="14" t="n">
        <x:f>IF(E139="Near 13-14 Oct",ROUND(L139+ROUND(I139*0.90,2)+J139+K139,2),N139)</x:f>
        <x:v>985.3</x:v>
      </x:c>
      <x:c r="S139" s="14" t="n">
        <x:f>N139</x:f>
        <x:v>985.3</x:v>
      </x:c>
      <x:c r="T139" s="14" t="n">
        <x:f>IF(E139="Near 13-14 Oct",ROUND(L139+ROUND(I139*0.70,2)+J139+K139,2),N139)</x:f>
        <x:v>985.3</x:v>
      </x:c>
      <x:c r="U139" t="str">
        <x:v>Original workbook: Cost Model / Hotels, trip 030</x:v>
      </x:c>
    </x:row>
    <x:row r="140">
      <x:c r="A140" t="str">
        <x:v>066</x:v>
      </x:c>
      <x:c r="B140" t="str">
        <x:v>Viking</x:v>
      </x:c>
      <x:c r="C140" t="str">
        <x:v>Atlético Madrid</x:v>
      </x:c>
      <x:c r="D140" t="str">
        <x:v>2026-11-25</x:v>
      </x:c>
      <x:c r="E140" t="str">
        <x:v>Future observed</x:v>
      </x:c>
      <x:c r="F140" s="14" t="n">
        <x:v>770.79</x:v>
      </x:c>
      <x:c r="G140" s="14" t="n">
        <x:v>576.5</x:v>
      </x:c>
      <x:c r="H140" s="14" t="n">
        <x:v>576.5</x:v>
      </x:c>
      <x:c r="I140" s="14" t="n">
        <x:v>121</x:v>
      </x:c>
      <x:c r="J140" s="14" t="n">
        <x:v>70.2</x:v>
      </x:c>
      <x:c r="K140" s="14" t="n">
        <x:v>0</x:v>
      </x:c>
      <x:c r="L140" s="14" t="n">
        <x:f>IF(E140="Near 13-14 Oct",H140,G140)</x:f>
        <x:v>576.5</x:v>
      </x:c>
      <x:c r="M140" s="14" t="n">
        <x:f>IF(E140="Near 13-14 Oct",ROUND(I140*Overview!$B$7,2),I140)</x:f>
        <x:v>121</x:v>
      </x:c>
      <x:c r="N140" s="14" t="n">
        <x:f>IF(OR(E140="R1 proxy",E140="Route proxy"),F140,ROUND(SUM(L140:M140,J140:K140),2))</x:f>
        <x:v>767.7</x:v>
      </x:c>
      <x:c r="O140" s="14" t="n">
        <x:f>N140-F140</x:f>
        <x:v>-3.089999999999918</x:v>
      </x:c>
      <x:c r="P140" s="14" t="str">
        <x:v>GOOD</x:v>
      </x:c>
      <x:c r="Q140" s="14" t="n">
        <x:f>IF(E140="Near 13-14 Oct",ROUND(L140+I140+J140+K140,2),N140)</x:f>
        <x:v>767.7</x:v>
      </x:c>
      <x:c r="R140" s="14" t="n">
        <x:f>IF(E140="Near 13-14 Oct",ROUND(L140+ROUND(I140*0.90,2)+J140+K140,2),N140)</x:f>
        <x:v>767.7</x:v>
      </x:c>
      <x:c r="S140" s="14" t="n">
        <x:f>N140</x:f>
        <x:v>767.7</x:v>
      </x:c>
      <x:c r="T140" s="14" t="n">
        <x:f>IF(E140="Near 13-14 Oct",ROUND(L140+ROUND(I140*0.70,2)+J140+K140,2),N140)</x:f>
        <x:v>767.7</x:v>
      </x:c>
      <x:c r="U140" t="str">
        <x:v>Original workbook: Cost Model / Hotels, trip 066</x:v>
      </x:c>
    </x:row>
    <x:row r="141">
      <x:c r="A141" t="str">
        <x:v>124</x:v>
      </x:c>
      <x:c r="B141" t="str">
        <x:v>Viking</x:v>
      </x:c>
      <x:c r="C141" t="str">
        <x:v>Napoli</x:v>
      </x:c>
      <x:c r="D141" t="str">
        <x:v>2027-01-27</x:v>
      </x:c>
      <x:c r="E141" t="str">
        <x:v>Future observed</x:v>
      </x:c>
      <x:c r="F141" s="14" t="n">
        <x:v>929.85</x:v>
      </x:c>
      <x:c r="G141" s="14" t="n">
        <x:v>735</x:v>
      </x:c>
      <x:c r="H141" s="14" t="n">
        <x:v>735</x:v>
      </x:c>
      <x:c r="I141" s="14" t="n">
        <x:v>110.5</x:v>
      </x:c>
      <x:c r="J141" s="14" t="n">
        <x:v>76.7</x:v>
      </x:c>
      <x:c r="K141" s="14" t="n">
        <x:v>0</x:v>
      </x:c>
      <x:c r="L141" s="14" t="n">
        <x:f>IF(E141="Near 13-14 Oct",H141,G141)</x:f>
        <x:v>735</x:v>
      </x:c>
      <x:c r="M141" s="14" t="n">
        <x:f>IF(E141="Near 13-14 Oct",ROUND(I141*Overview!$B$7,2),I141)</x:f>
        <x:v>110.5</x:v>
      </x:c>
      <x:c r="N141" s="14" t="n">
        <x:f>IF(OR(E141="R1 proxy",E141="Route proxy"),F141,ROUND(SUM(L141:M141,J141:K141),2))</x:f>
        <x:v>922.2</x:v>
      </x:c>
      <x:c r="O141" s="14" t="n">
        <x:f>N141-F141</x:f>
        <x:v>-7.649999999999977</x:v>
      </x:c>
      <x:c r="P141" s="14" t="str">
        <x:v>LIMITED</x:v>
      </x:c>
      <x:c r="Q141" s="14" t="n">
        <x:f>IF(E141="Near 13-14 Oct",ROUND(L141+I141+J141+K141,2),N141)</x:f>
        <x:v>922.2</x:v>
      </x:c>
      <x:c r="R141" s="14" t="n">
        <x:f>IF(E141="Near 13-14 Oct",ROUND(L141+ROUND(I141*0.90,2)+J141+K141,2),N141)</x:f>
        <x:v>922.2</x:v>
      </x:c>
      <x:c r="S141" s="14" t="n">
        <x:f>N141</x:f>
        <x:v>922.2</x:v>
      </x:c>
      <x:c r="T141" s="14" t="n">
        <x:f>IF(E141="Near 13-14 Oct",ROUND(L141+ROUND(I141*0.70,2)+J141+K141,2),N141)</x:f>
        <x:v>922.2</x:v>
      </x:c>
      <x:c r="U141" t="str">
        <x:v>Original workbook: Cost Model / Hotels, trip 124</x:v>
      </x:c>
    </x:row>
    <x:row r="142">
      <x:c r="A142" t="str">
        <x:v>R1-003</x:v>
      </x:c>
      <x:c r="B142" t="str">
        <x:v>Villarreal</x:v>
      </x:c>
      <x:c r="C142" t="str">
        <x:v>Borussia Dortmund</x:v>
      </x:c>
      <x:c r="D142" t="str">
        <x:v>2026-09-08</x:v>
      </x:c>
      <x:c r="E142" t="str">
        <x:v>R1 proxy</x:v>
      </x:c>
      <x:c r="F142" s="14" t="n">
        <x:v>649.66</x:v>
      </x:c>
      <x:c r="G142" s="14" t="n">
        <x:v>358</x:v>
      </x:c>
      <x:c r="H142" s="14" t="n">
        <x:v>358</x:v>
      </x:c>
      <x:c r="I142" s="14" t="n">
        <x:v>107.63</x:v>
      </x:c>
      <x:c r="J142" s="14" t="n">
        <x:v>86.45</x:v>
      </x:c>
      <x:c r="K142" s="14" t="n">
        <x:v>97.58</x:v>
      </x:c>
      <x:c r="L142" s="14" t="n">
        <x:f>IF(E142="Near 13-14 Oct",H142,G142)</x:f>
        <x:v>358</x:v>
      </x:c>
      <x:c r="M142" s="14" t="n">
        <x:f>IF(E142="Near 13-14 Oct",ROUND(I142*Overview!$B$7,2),I142)</x:f>
        <x:v>107.63</x:v>
      </x:c>
      <x:c r="N142" s="14" t="n">
        <x:f>IF(OR(E142="R1 proxy",E142="Route proxy"),F142,ROUND(SUM(L142:M142,J142:K142),2))</x:f>
        <x:v>649.66</x:v>
      </x:c>
      <x:c r="O142" s="14" t="n">
        <x:f>N142-F142</x:f>
        <x:v>0</x:v>
      </x:c>
      <x:c r="P142" s="14" t="str">
        <x:v>LIMITED</x:v>
      </x:c>
      <x:c r="Q142" s="14" t="n">
        <x:f>IF(E142="Near 13-14 Oct",ROUND(L142+I142+J142+K142,2),N142)</x:f>
        <x:v>649.66</x:v>
      </x:c>
      <x:c r="R142" s="14" t="n">
        <x:f>IF(E142="Near 13-14 Oct",ROUND(L142+ROUND(I142*0.90,2)+J142+K142,2),N142)</x:f>
        <x:v>649.66</x:v>
      </x:c>
      <x:c r="S142" s="14" t="n">
        <x:f>N142</x:f>
        <x:v>649.66</x:v>
      </x:c>
      <x:c r="T142" s="14" t="n">
        <x:f>IF(E142="Near 13-14 Oct",ROUND(L142+ROUND(I142*0.70,2)+J142+K142,2),N142)</x:f>
        <x:v>649.66</x:v>
      </x:c>
      <x:c r="U142" t="str">
        <x:v>Historical R1 historical proxy</x:v>
      </x:c>
    </x:row>
    <x:row r="143">
      <x:c r="A143" t="str">
        <x:v>023</x:v>
      </x:c>
      <x:c r="B143" t="str">
        <x:v>Villarreal</x:v>
      </x:c>
      <x:c r="C143" t="str">
        <x:v>Liverpool</x:v>
      </x:c>
      <x:c r="D143" t="str">
        <x:v>2026-10-20</x:v>
      </x:c>
      <x:c r="E143" t="str">
        <x:v>Future observed</x:v>
      </x:c>
      <x:c r="F143" s="14" t="n">
        <x:v>681.14</x:v>
      </x:c>
      <x:c r="G143" s="14" t="n">
        <x:v>476</x:v>
      </x:c>
      <x:c r="H143" s="14" t="n">
        <x:v>476</x:v>
      </x:c>
      <x:c r="I143" s="14" t="n">
        <x:v>91.2</x:v>
      </x:c>
      <x:c r="J143" s="14" t="n">
        <x:v>96.85</x:v>
      </x:c>
      <x:c r="K143" s="14" t="n">
        <x:v>64.15</x:v>
      </x:c>
      <x:c r="L143" s="14" t="n">
        <x:f>IF(E143="Near 13-14 Oct",H143,G143)</x:f>
        <x:v>476</x:v>
      </x:c>
      <x:c r="M143" s="14" t="n">
        <x:f>IF(E143="Near 13-14 Oct",ROUND(I143*Overview!$B$7,2),I143)</x:f>
        <x:v>91.2</x:v>
      </x:c>
      <x:c r="N143" s="14" t="n">
        <x:f>IF(OR(E143="R1 proxy",E143="Route proxy"),F143,ROUND(SUM(L143:M143,J143:K143),2))</x:f>
        <x:v>728.2</x:v>
      </x:c>
      <x:c r="O143" s="14" t="n">
        <x:f>N143-F143</x:f>
        <x:v>47.06000000000006</x:v>
      </x:c>
      <x:c r="P143" s="14" t="str">
        <x:v>LIMITED</x:v>
      </x:c>
      <x:c r="Q143" s="14" t="n">
        <x:f>IF(E143="Near 13-14 Oct",ROUND(L143+I143+J143+K143,2),N143)</x:f>
        <x:v>728.2</x:v>
      </x:c>
      <x:c r="R143" s="14" t="n">
        <x:f>IF(E143="Near 13-14 Oct",ROUND(L143+ROUND(I143*0.90,2)+J143+K143,2),N143)</x:f>
        <x:v>728.2</x:v>
      </x:c>
      <x:c r="S143" s="14" t="n">
        <x:f>N143</x:f>
        <x:v>728.2</x:v>
      </x:c>
      <x:c r="T143" s="14" t="n">
        <x:f>IF(E143="Near 13-14 Oct",ROUND(L143+ROUND(I143*0.70,2)+J143+K143,2),N143)</x:f>
        <x:v>728.2</x:v>
      </x:c>
      <x:c r="U143" t="str">
        <x:v>Original workbook: Cost Model / Hotels, trip 023</x:v>
      </x:c>
    </x:row>
    <x:row r="144">
      <x:c r="A144" t="str">
        <x:v>065</x:v>
      </x:c>
      <x:c r="B144" t="str">
        <x:v>Villarreal</x:v>
      </x:c>
      <x:c r="C144" t="str">
        <x:v>Slavia Praha</x:v>
      </x:c>
      <x:c r="D144" t="str">
        <x:v>2026-11-25</x:v>
      </x:c>
      <x:c r="E144" t="str">
        <x:v>Future observed</x:v>
      </x:c>
      <x:c r="F144" s="14" t="n">
        <x:v>466.62</x:v>
      </x:c>
      <x:c r="G144" s="14" t="n">
        <x:v>245</x:v>
      </x:c>
      <x:c r="H144" s="14" t="n">
        <x:v>245</x:v>
      </x:c>
      <x:c r="I144" s="14" t="n">
        <x:v>74.56</x:v>
      </x:c>
      <x:c r="J144" s="14" t="n">
        <x:v>128.7</x:v>
      </x:c>
      <x:c r="K144" s="14" t="n">
        <x:v>18</x:v>
      </x:c>
      <x:c r="L144" s="14" t="n">
        <x:f>IF(E144="Near 13-14 Oct",H144,G144)</x:f>
        <x:v>245</x:v>
      </x:c>
      <x:c r="M144" s="14" t="n">
        <x:f>IF(E144="Near 13-14 Oct",ROUND(I144*Overview!$B$7,2),I144)</x:f>
        <x:v>74.56</x:v>
      </x:c>
      <x:c r="N144" s="14" t="n">
        <x:f>IF(OR(E144="R1 proxy",E144="Route proxy"),F144,ROUND(SUM(L144:M144,J144:K144),2))</x:f>
        <x:v>466.26</x:v>
      </x:c>
      <x:c r="O144" s="14" t="n">
        <x:f>N144-F144</x:f>
        <x:v>-0.36000000000001364</x:v>
      </x:c>
      <x:c r="P144" s="14" t="str">
        <x:v>GOOD</x:v>
      </x:c>
      <x:c r="Q144" s="14" t="n">
        <x:f>IF(E144="Near 13-14 Oct",ROUND(L144+I144+J144+K144,2),N144)</x:f>
        <x:v>466.26</x:v>
      </x:c>
      <x:c r="R144" s="14" t="n">
        <x:f>IF(E144="Near 13-14 Oct",ROUND(L144+ROUND(I144*0.90,2)+J144+K144,2),N144)</x:f>
        <x:v>466.26</x:v>
      </x:c>
      <x:c r="S144" s="14" t="n">
        <x:f>N144</x:f>
        <x:v>466.26</x:v>
      </x:c>
      <x:c r="T144" s="14" t="n">
        <x:f>IF(E144="Near 13-14 Oct",ROUND(L144+ROUND(I144*0.70,2)+J144+K144,2),N144)</x:f>
        <x:v>466.26</x:v>
      </x:c>
      <x:c r="U144" t="str">
        <x:v>Original workbook: Cost Model / Hotels, trip 065</x:v>
      </x:c>
    </x:row>
    <x:row r="145">
      <x:c r="A145" t="str">
        <x:v>100</x:v>
      </x:c>
      <x:c r="B145" t="str">
        <x:v>Villarreal</x:v>
      </x:c>
      <x:c r="C145" t="str">
        <x:v>Fenerbahçe</x:v>
      </x:c>
      <x:c r="D145" t="str">
        <x:v>2027-01-20</x:v>
      </x:c>
      <x:c r="E145" t="str">
        <x:v>Future observed</x:v>
      </x:c>
      <x:c r="F145" s="14" t="n">
        <x:v>664.09</x:v>
      </x:c>
      <x:c r="G145" s="14" t="n">
        <x:v>388</x:v>
      </x:c>
      <x:c r="H145" s="14" t="n">
        <x:v>388</x:v>
      </x:c>
      <x:c r="I145" s="14" t="n">
        <x:v>163.52</x:v>
      </x:c>
      <x:c r="J145" s="14" t="n">
        <x:v>97.5</x:v>
      </x:c>
      <x:c r="K145" s="14" t="n">
        <x:v>18</x:v>
      </x:c>
      <x:c r="L145" s="14" t="n">
        <x:f>IF(E145="Near 13-14 Oct",H145,G145)</x:f>
        <x:v>388</x:v>
      </x:c>
      <x:c r="M145" s="14" t="n">
        <x:f>IF(E145="Near 13-14 Oct",ROUND(I145*Overview!$B$7,2),I145)</x:f>
        <x:v>163.52</x:v>
      </x:c>
      <x:c r="N145" s="14" t="n">
        <x:f>IF(OR(E145="R1 proxy",E145="Route proxy"),F145,ROUND(SUM(L145:M145,J145:K145),2))</x:f>
        <x:v>667.02</x:v>
      </x:c>
      <x:c r="O145" s="14" t="n">
        <x:f>N145-F145</x:f>
        <x:v>2.92999999999995</x:v>
      </x:c>
      <x:c r="P145" s="14" t="str">
        <x:v>GOOD</x:v>
      </x:c>
      <x:c r="Q145" s="14" t="n">
        <x:f>IF(E145="Near 13-14 Oct",ROUND(L145+I145+J145+K145,2),N145)</x:f>
        <x:v>667.02</x:v>
      </x:c>
      <x:c r="R145" s="14" t="n">
        <x:f>IF(E145="Near 13-14 Oct",ROUND(L145+ROUND(I145*0.90,2)+J145+K145,2),N145)</x:f>
        <x:v>667.02</x:v>
      </x:c>
      <x:c r="S145" s="14" t="n">
        <x:f>N145</x:f>
        <x:v>667.02</x:v>
      </x:c>
      <x:c r="T145" s="14" t="n">
        <x:f>IF(E145="Near 13-14 Oct",ROUND(L145+ROUND(I145*0.70,2)+J145+K145,2),N145)</x:f>
        <x:v>667.02</x:v>
      </x:c>
      <x:c r="U145" t="str">
        <x:v>Original workbook: Cost Model / Hotels, trip 100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23" hidden="0" customWidth="1"/>
    <x:col min="4" max="4" width="23" hidden="0" customWidth="1"/>
    <x:col min="5" max="5" width="23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8" t="str">
        <x:v>Club</x:v>
      </x:c>
      <x:c r="B1" s="8" t="str">
        <x:v>No cut / 1.00 EUR</x:v>
      </x:c>
      <x:c r="C1" s="8" t="str">
        <x:v>10% cut / 0.90 EUR</x:v>
      </x:c>
      <x:c r="D1" s="8" t="str">
        <x:v>20% cut / 0.80 EUR</x:v>
      </x:c>
      <x:c r="E1" s="8" t="str">
        <x:v>30% cut / 0.70 EUR</x:v>
      </x:c>
      <x:c r="F1" s="8" t="str">
        <x:v>No cut rank</x:v>
      </x:c>
      <x:c r="G1" s="8" t="str">
        <x:v>10% cut rank</x:v>
      </x:c>
      <x:c r="H1" s="8" t="str">
        <x:v>20% cut rank</x:v>
      </x:c>
      <x:c r="I1" s="8" t="str">
        <x:v>30% cut rank</x:v>
      </x:c>
    </x:row>
    <x:row r="2">
      <x:c r="A2" t="str">
        <x:v>Bodø/Glimt</x:v>
      </x:c>
      <x:c r="B2" s="16" t="n">
        <x:f>SUMIF('144 trips'!$B$2:$B$145,A2,'144 trips'!$Q$2:$Q$145)</x:f>
        <x:v>3782.0400000000004</x:v>
      </x:c>
      <x:c r="C2" s="16" t="n">
        <x:f>SUMIF('144 trips'!$B$2:$B$145,A2,'144 trips'!$R$2:$R$145)</x:f>
        <x:v>3782.0400000000004</x:v>
      </x:c>
      <x:c r="D2" s="16" t="n">
        <x:f>SUMIF('144 trips'!$B$2:$B$145,A2,'144 trips'!$S$2:$S$145)</x:f>
        <x:v>3782.0400000000004</x:v>
      </x:c>
      <x:c r="E2" s="16" t="n">
        <x:f>SUMIF('144 trips'!$B$2:$B$145,A2,'144 trips'!$T$2:$T$145)</x:f>
        <x:v>3782.0400000000004</x:v>
      </x:c>
      <x:c r="F2" t="n">
        <x:f>_xlfn.RANK.EQ(B2,$B$2:$B$37,0)</x:f>
        <x:v>1</x:v>
      </x:c>
      <x:c r="G2" t="n">
        <x:f>_xlfn.RANK.EQ(C2,$C$2:$C$37,0)</x:f>
        <x:v>1</x:v>
      </x:c>
      <x:c r="H2" t="n">
        <x:f>_xlfn.RANK.EQ(D2,$D$2:$D$37,0)</x:f>
        <x:v>1</x:v>
      </x:c>
      <x:c r="I2" t="n">
        <x:f>_xlfn.RANK.EQ(E2,$E$2:$E$37,0)</x:f>
        <x:v>1</x:v>
      </x:c>
    </x:row>
    <x:row r="3">
      <x:c r="A3" t="str">
        <x:v>Sabah</x:v>
      </x:c>
      <x:c r="B3" s="16" t="n">
        <x:f>SUMIF('144 trips'!$B$2:$B$145,A3,'144 trips'!$Q$2:$Q$145)</x:f>
        <x:v>3488.59</x:v>
      </x:c>
      <x:c r="C3" s="16" t="n">
        <x:f>SUMIF('144 trips'!$B$2:$B$145,A3,'144 trips'!$R$2:$R$145)</x:f>
        <x:v>3488.59</x:v>
      </x:c>
      <x:c r="D3" s="16" t="n">
        <x:f>SUMIF('144 trips'!$B$2:$B$145,A3,'144 trips'!$S$2:$S$145)</x:f>
        <x:v>3488.59</x:v>
      </x:c>
      <x:c r="E3" s="16" t="n">
        <x:f>SUMIF('144 trips'!$B$2:$B$145,A3,'144 trips'!$T$2:$T$145)</x:f>
        <x:v>3488.59</x:v>
      </x:c>
      <x:c r="F3" t="n">
        <x:f>_xlfn.RANK.EQ(B3,$B$2:$B$37,0)</x:f>
        <x:v>3</x:v>
      </x:c>
      <x:c r="G3" t="n">
        <x:f>_xlfn.RANK.EQ(C3,$C$2:$C$37,0)</x:f>
        <x:v>3</x:v>
      </x:c>
      <x:c r="H3" t="n">
        <x:f>_xlfn.RANK.EQ(D3,$D$2:$D$37,0)</x:f>
        <x:v>2</x:v>
      </x:c>
      <x:c r="I3" t="n">
        <x:f>_xlfn.RANK.EQ(E3,$E$2:$E$37,0)</x:f>
        <x:v>2</x:v>
      </x:c>
    </x:row>
    <x:row r="4">
      <x:c r="A4" t="str">
        <x:v>Borussia Dortmund</x:v>
      </x:c>
      <x:c r="B4" s="16" t="n">
        <x:f>SUMIF('144 trips'!$B$2:$B$145,A4,'144 trips'!$Q$2:$Q$145)</x:f>
        <x:v>3632.25</x:v>
      </x:c>
      <x:c r="C4" s="16" t="n">
        <x:f>SUMIF('144 trips'!$B$2:$B$145,A4,'144 trips'!$R$2:$R$145)</x:f>
        <x:v>3557.62</x:v>
      </x:c>
      <x:c r="D4" s="16" t="n">
        <x:f>SUMIF('144 trips'!$B$2:$B$145,A4,'144 trips'!$S$2:$S$145)</x:f>
        <x:v>3482.98</x:v>
      </x:c>
      <x:c r="E4" s="16" t="n">
        <x:f>SUMIF('144 trips'!$B$2:$B$145,A4,'144 trips'!$T$2:$T$145)</x:f>
        <x:v>3408.35</x:v>
      </x:c>
      <x:c r="F4" t="n">
        <x:f>_xlfn.RANK.EQ(B4,$B$2:$B$37,0)</x:f>
        <x:v>2</x:v>
      </x:c>
      <x:c r="G4" t="n">
        <x:f>_xlfn.RANK.EQ(C4,$C$2:$C$37,0)</x:f>
        <x:v>2</x:v>
      </x:c>
      <x:c r="H4" t="n">
        <x:f>_xlfn.RANK.EQ(D4,$D$2:$D$37,0)</x:f>
        <x:v>3</x:v>
      </x:c>
      <x:c r="I4" t="n">
        <x:f>_xlfn.RANK.EQ(E4,$E$2:$E$37,0)</x:f>
        <x:v>3</x:v>
      </x:c>
    </x:row>
    <x:row r="5">
      <x:c r="A5" t="str">
        <x:v>RB Leipzig</x:v>
      </x:c>
      <x:c r="B5" s="16" t="n">
        <x:f>SUMIF('144 trips'!$B$2:$B$145,A5,'144 trips'!$Q$2:$Q$145)</x:f>
        <x:v>3385.1000000000004</x:v>
      </x:c>
      <x:c r="C5" s="16" t="n">
        <x:f>SUMIF('144 trips'!$B$2:$B$145,A5,'144 trips'!$R$2:$R$145)</x:f>
        <x:v>3385.1000000000004</x:v>
      </x:c>
      <x:c r="D5" s="16" t="n">
        <x:f>SUMIF('144 trips'!$B$2:$B$145,A5,'144 trips'!$S$2:$S$145)</x:f>
        <x:v>3385.1000000000004</x:v>
      </x:c>
      <x:c r="E5" s="16" t="n">
        <x:f>SUMIF('144 trips'!$B$2:$B$145,A5,'144 trips'!$T$2:$T$145)</x:f>
        <x:v>3385.1000000000004</x:v>
      </x:c>
      <x:c r="F5" t="n">
        <x:f>_xlfn.RANK.EQ(B5,$B$2:$B$37,0)</x:f>
        <x:v>4</x:v>
      </x:c>
      <x:c r="G5" t="n">
        <x:f>_xlfn.RANK.EQ(C5,$C$2:$C$37,0)</x:f>
        <x:v>4</x:v>
      </x:c>
      <x:c r="H5" t="n">
        <x:f>_xlfn.RANK.EQ(D5,$D$2:$D$37,0)</x:f>
        <x:v>4</x:v>
      </x:c>
      <x:c r="I5" t="n">
        <x:f>_xlfn.RANK.EQ(E5,$E$2:$E$37,0)</x:f>
        <x:v>4</x:v>
      </x:c>
    </x:row>
    <x:row r="6">
      <x:c r="A6" t="str">
        <x:v>PSV</x:v>
      </x:c>
      <x:c r="B6" s="16" t="n">
        <x:f>SUMIF('144 trips'!$B$2:$B$145,A6,'144 trips'!$Q$2:$Q$145)</x:f>
        <x:v>3362.1800000000003</x:v>
      </x:c>
      <x:c r="C6" s="16" t="n">
        <x:f>SUMIF('144 trips'!$B$2:$B$145,A6,'144 trips'!$R$2:$R$145)</x:f>
        <x:v>3348.0699999999997</x:v>
      </x:c>
      <x:c r="D6" s="16" t="n">
        <x:f>SUMIF('144 trips'!$B$2:$B$145,A6,'144 trips'!$S$2:$S$145)</x:f>
        <x:v>3333.96</x:v>
      </x:c>
      <x:c r="E6" s="16" t="n">
        <x:f>SUMIF('144 trips'!$B$2:$B$145,A6,'144 trips'!$T$2:$T$145)</x:f>
        <x:v>3319.84</x:v>
      </x:c>
      <x:c r="F6" t="n">
        <x:f>_xlfn.RANK.EQ(B6,$B$2:$B$37,0)</x:f>
        <x:v>5</x:v>
      </x:c>
      <x:c r="G6" t="n">
        <x:f>_xlfn.RANK.EQ(C6,$C$2:$C$37,0)</x:f>
        <x:v>5</x:v>
      </x:c>
      <x:c r="H6" t="n">
        <x:f>_xlfn.RANK.EQ(D6,$D$2:$D$37,0)</x:f>
        <x:v>5</x:v>
      </x:c>
      <x:c r="I6" t="n">
        <x:f>_xlfn.RANK.EQ(E6,$E$2:$E$37,0)</x:f>
        <x:v>5</x:v>
      </x:c>
    </x:row>
    <x:row r="7">
      <x:c r="A7" t="str">
        <x:v>Viking</x:v>
      </x:c>
      <x:c r="B7" s="16" t="n">
        <x:f>SUMIF('144 trips'!$B$2:$B$145,A7,'144 trips'!$Q$2:$Q$145)</x:f>
        <x:v>3176.33</x:v>
      </x:c>
      <x:c r="C7" s="16" t="n">
        <x:f>SUMIF('144 trips'!$B$2:$B$145,A7,'144 trips'!$R$2:$R$145)</x:f>
        <x:v>3176.33</x:v>
      </x:c>
      <x:c r="D7" s="16" t="n">
        <x:f>SUMIF('144 trips'!$B$2:$B$145,A7,'144 trips'!$S$2:$S$145)</x:f>
        <x:v>3176.33</x:v>
      </x:c>
      <x:c r="E7" s="16" t="n">
        <x:f>SUMIF('144 trips'!$B$2:$B$145,A7,'144 trips'!$T$2:$T$145)</x:f>
        <x:v>3176.33</x:v>
      </x:c>
      <x:c r="F7" t="n">
        <x:f>_xlfn.RANK.EQ(B7,$B$2:$B$37,0)</x:f>
        <x:v>6</x:v>
      </x:c>
      <x:c r="G7" t="n">
        <x:f>_xlfn.RANK.EQ(C7,$C$2:$C$37,0)</x:f>
        <x:v>6</x:v>
      </x:c>
      <x:c r="H7" t="n">
        <x:f>_xlfn.RANK.EQ(D7,$D$2:$D$37,0)</x:f>
        <x:v>6</x:v>
      </x:c>
      <x:c r="I7" t="n">
        <x:f>_xlfn.RANK.EQ(E7,$E$2:$E$37,0)</x:f>
        <x:v>6</x:v>
      </x:c>
    </x:row>
    <x:row r="8">
      <x:c r="A8" t="str">
        <x:v>LASK</x:v>
      </x:c>
      <x:c r="B8" s="16" t="n">
        <x:f>SUMIF('144 trips'!$B$2:$B$145,A8,'144 trips'!$Q$2:$Q$145)</x:f>
        <x:v>2832.67</x:v>
      </x:c>
      <x:c r="C8" s="16" t="n">
        <x:f>SUMIF('144 trips'!$B$2:$B$145,A8,'144 trips'!$R$2:$R$145)</x:f>
        <x:v>2832.67</x:v>
      </x:c>
      <x:c r="D8" s="16" t="n">
        <x:f>SUMIF('144 trips'!$B$2:$B$145,A8,'144 trips'!$S$2:$S$145)</x:f>
        <x:v>2832.67</x:v>
      </x:c>
      <x:c r="E8" s="16" t="n">
        <x:f>SUMIF('144 trips'!$B$2:$B$145,A8,'144 trips'!$T$2:$T$145)</x:f>
        <x:v>2832.67</x:v>
      </x:c>
      <x:c r="F8" t="n">
        <x:f>_xlfn.RANK.EQ(B8,$B$2:$B$37,0)</x:f>
        <x:v>8</x:v>
      </x:c>
      <x:c r="G8" t="n">
        <x:f>_xlfn.RANK.EQ(C8,$C$2:$C$37,0)</x:f>
        <x:v>7</x:v>
      </x:c>
      <x:c r="H8" t="n">
        <x:f>_xlfn.RANK.EQ(D8,$D$2:$D$37,0)</x:f>
        <x:v>7</x:v>
      </x:c>
      <x:c r="I8" t="n">
        <x:f>_xlfn.RANK.EQ(E8,$E$2:$E$37,0)</x:f>
        <x:v>7</x:v>
      </x:c>
    </x:row>
    <x:row r="9">
      <x:c r="A9" t="str">
        <x:v>Bayern München</x:v>
      </x:c>
      <x:c r="B9" s="16" t="n">
        <x:f>SUMIF('144 trips'!$B$2:$B$145,A9,'144 trips'!$Q$2:$Q$145)</x:f>
        <x:v>2843.7799999999997</x:v>
      </x:c>
      <x:c r="C9" s="16" t="n">
        <x:f>SUMIF('144 trips'!$B$2:$B$145,A9,'144 trips'!$R$2:$R$145)</x:f>
        <x:v>2805.5699999999997</x:v>
      </x:c>
      <x:c r="D9" s="16" t="n">
        <x:f>SUMIF('144 trips'!$B$2:$B$145,A9,'144 trips'!$S$2:$S$145)</x:f>
        <x:v>2767.3599999999997</x:v>
      </x:c>
      <x:c r="E9" s="16" t="n">
        <x:f>SUMIF('144 trips'!$B$2:$B$145,A9,'144 trips'!$T$2:$T$145)</x:f>
        <x:v>2729.1400000000003</x:v>
      </x:c>
      <x:c r="F9" t="n">
        <x:f>_xlfn.RANK.EQ(B9,$B$2:$B$37,0)</x:f>
        <x:v>7</x:v>
      </x:c>
      <x:c r="G9" t="n">
        <x:f>_xlfn.RANK.EQ(C9,$C$2:$C$37,0)</x:f>
        <x:v>8</x:v>
      </x:c>
      <x:c r="H9" t="n">
        <x:f>_xlfn.RANK.EQ(D9,$D$2:$D$37,0)</x:f>
        <x:v>8</x:v>
      </x:c>
      <x:c r="I9" t="n">
        <x:f>_xlfn.RANK.EQ(E9,$E$2:$E$37,0)</x:f>
        <x:v>8</x:v>
      </x:c>
    </x:row>
    <x:row r="10">
      <x:c r="A10" t="str">
        <x:v>Real Betis</x:v>
      </x:c>
      <x:c r="B10" s="16" t="n">
        <x:f>SUMIF('144 trips'!$B$2:$B$145,A10,'144 trips'!$Q$2:$Q$145)</x:f>
        <x:v>2710.26</x:v>
      </x:c>
      <x:c r="C10" s="16" t="n">
        <x:f>SUMIF('144 trips'!$B$2:$B$145,A10,'144 trips'!$R$2:$R$145)</x:f>
        <x:v>2710.26</x:v>
      </x:c>
      <x:c r="D10" s="16" t="n">
        <x:f>SUMIF('144 trips'!$B$2:$B$145,A10,'144 trips'!$S$2:$S$145)</x:f>
        <x:v>2710.26</x:v>
      </x:c>
      <x:c r="E10" s="16" t="n">
        <x:f>SUMIF('144 trips'!$B$2:$B$145,A10,'144 trips'!$T$2:$T$145)</x:f>
        <x:v>2710.26</x:v>
      </x:c>
      <x:c r="F10" t="n">
        <x:f>_xlfn.RANK.EQ(B10,$B$2:$B$37,0)</x:f>
        <x:v>9</x:v>
      </x:c>
      <x:c r="G10" t="n">
        <x:f>_xlfn.RANK.EQ(C10,$C$2:$C$37,0)</x:f>
        <x:v>9</x:v>
      </x:c>
      <x:c r="H10" t="n">
        <x:f>_xlfn.RANK.EQ(D10,$D$2:$D$37,0)</x:f>
        <x:v>9</x:v>
      </x:c>
      <x:c r="I10" t="n">
        <x:f>_xlfn.RANK.EQ(E10,$E$2:$E$37,0)</x:f>
        <x:v>9</x:v>
      </x:c>
    </x:row>
    <x:row r="11">
      <x:c r="A11" t="str">
        <x:v>Barcelona</x:v>
      </x:c>
      <x:c r="B11" s="16" t="n">
        <x:f>SUMIF('144 trips'!$B$2:$B$145,A11,'144 trips'!$Q$2:$Q$145)</x:f>
        <x:v>2696.8</x:v>
      </x:c>
      <x:c r="C11" s="16" t="n">
        <x:f>SUMIF('144 trips'!$B$2:$B$145,A11,'144 trips'!$R$2:$R$145)</x:f>
        <x:v>2693.25</x:v>
      </x:c>
      <x:c r="D11" s="16" t="n">
        <x:f>SUMIF('144 trips'!$B$2:$B$145,A11,'144 trips'!$S$2:$S$145)</x:f>
        <x:v>2689.7</x:v>
      </x:c>
      <x:c r="E11" s="16" t="n">
        <x:f>SUMIF('144 trips'!$B$2:$B$145,A11,'144 trips'!$T$2:$T$145)</x:f>
        <x:v>2686.1400000000003</x:v>
      </x:c>
      <x:c r="F11" t="n">
        <x:f>_xlfn.RANK.EQ(B11,$B$2:$B$37,0)</x:f>
        <x:v>10</x:v>
      </x:c>
      <x:c r="G11" t="n">
        <x:f>_xlfn.RANK.EQ(C11,$C$2:$C$37,0)</x:f>
        <x:v>10</x:v>
      </x:c>
      <x:c r="H11" t="n">
        <x:f>_xlfn.RANK.EQ(D11,$D$2:$D$37,0)</x:f>
        <x:v>10</x:v>
      </x:c>
      <x:c r="I11" t="n">
        <x:f>_xlfn.RANK.EQ(E11,$E$2:$E$37,0)</x:f>
        <x:v>10</x:v>
      </x:c>
    </x:row>
    <x:row r="12">
      <x:c r="A12" t="str">
        <x:v>Lille</x:v>
      </x:c>
      <x:c r="B12" s="16" t="n">
        <x:f>SUMIF('144 trips'!$B$2:$B$145,A12,'144 trips'!$Q$2:$Q$145)</x:f>
        <x:v>2674.51</x:v>
      </x:c>
      <x:c r="C12" s="16" t="n">
        <x:f>SUMIF('144 trips'!$B$2:$B$145,A12,'144 trips'!$R$2:$R$145)</x:f>
        <x:v>2662.87</x:v>
      </x:c>
      <x:c r="D12" s="16" t="n">
        <x:f>SUMIF('144 trips'!$B$2:$B$145,A12,'144 trips'!$S$2:$S$145)</x:f>
        <x:v>2651.23</x:v>
      </x:c>
      <x:c r="E12" s="16" t="n">
        <x:f>SUMIF('144 trips'!$B$2:$B$145,A12,'144 trips'!$T$2:$T$145)</x:f>
        <x:v>2639.59</x:v>
      </x:c>
      <x:c r="F12" t="n">
        <x:f>_xlfn.RANK.EQ(B12,$B$2:$B$37,0)</x:f>
        <x:v>11</x:v>
      </x:c>
      <x:c r="G12" t="n">
        <x:f>_xlfn.RANK.EQ(C12,$C$2:$C$37,0)</x:f>
        <x:v>11</x:v>
      </x:c>
      <x:c r="H12" t="n">
        <x:f>_xlfn.RANK.EQ(D12,$D$2:$D$37,0)</x:f>
        <x:v>11</x:v>
      </x:c>
      <x:c r="I12" t="n">
        <x:f>_xlfn.RANK.EQ(E12,$E$2:$E$37,0)</x:f>
        <x:v>11</x:v>
      </x:c>
    </x:row>
    <x:row r="13">
      <x:c r="A13" t="str">
        <x:v>Feyenoord</x:v>
      </x:c>
      <x:c r="B13" s="16" t="n">
        <x:f>SUMIF('144 trips'!$B$2:$B$145,A13,'144 trips'!$Q$2:$Q$145)</x:f>
        <x:v>2513.8300000000004</x:v>
      </x:c>
      <x:c r="C13" s="16" t="n">
        <x:f>SUMIF('144 trips'!$B$2:$B$145,A13,'144 trips'!$R$2:$R$145)</x:f>
        <x:v>2513.8300000000004</x:v>
      </x:c>
      <x:c r="D13" s="16" t="n">
        <x:f>SUMIF('144 trips'!$B$2:$B$145,A13,'144 trips'!$S$2:$S$145)</x:f>
        <x:v>2513.8300000000004</x:v>
      </x:c>
      <x:c r="E13" s="16" t="n">
        <x:f>SUMIF('144 trips'!$B$2:$B$145,A13,'144 trips'!$T$2:$T$145)</x:f>
        <x:v>2513.8300000000004</x:v>
      </x:c>
      <x:c r="F13" t="n">
        <x:f>_xlfn.RANK.EQ(B13,$B$2:$B$37,0)</x:f>
        <x:v>13</x:v>
      </x:c>
      <x:c r="G13" t="n">
        <x:f>_xlfn.RANK.EQ(C13,$C$2:$C$37,0)</x:f>
        <x:v>12</x:v>
      </x:c>
      <x:c r="H13" t="n">
        <x:f>_xlfn.RANK.EQ(D13,$D$2:$D$37,0)</x:f>
        <x:v>12</x:v>
      </x:c>
      <x:c r="I13" t="n">
        <x:f>_xlfn.RANK.EQ(E13,$E$2:$E$37,0)</x:f>
        <x:v>12</x:v>
      </x:c>
    </x:row>
    <x:row r="14">
      <x:c r="A14" t="str">
        <x:v>Villarreal</x:v>
      </x:c>
      <x:c r="B14" s="16" t="n">
        <x:f>SUMIF('144 trips'!$B$2:$B$145,A14,'144 trips'!$Q$2:$Q$145)</x:f>
        <x:v>2511.1400000000003</x:v>
      </x:c>
      <x:c r="C14" s="16" t="n">
        <x:f>SUMIF('144 trips'!$B$2:$B$145,A14,'144 trips'!$R$2:$R$145)</x:f>
        <x:v>2511.1400000000003</x:v>
      </x:c>
      <x:c r="D14" s="16" t="n">
        <x:f>SUMIF('144 trips'!$B$2:$B$145,A14,'144 trips'!$S$2:$S$145)</x:f>
        <x:v>2511.1400000000003</x:v>
      </x:c>
      <x:c r="E14" s="16" t="n">
        <x:f>SUMIF('144 trips'!$B$2:$B$145,A14,'144 trips'!$T$2:$T$145)</x:f>
        <x:v>2511.1400000000003</x:v>
      </x:c>
      <x:c r="F14" t="n">
        <x:f>_xlfn.RANK.EQ(B14,$B$2:$B$37,0)</x:f>
        <x:v>14</x:v>
      </x:c>
      <x:c r="G14" t="n">
        <x:f>_xlfn.RANK.EQ(C14,$C$2:$C$37,0)</x:f>
        <x:v>14</x:v>
      </x:c>
      <x:c r="H14" t="n">
        <x:f>_xlfn.RANK.EQ(D14,$D$2:$D$37,0)</x:f>
        <x:v>13</x:v>
      </x:c>
      <x:c r="I14" t="n">
        <x:f>_xlfn.RANK.EQ(E14,$E$2:$E$37,0)</x:f>
        <x:v>13</x:v>
      </x:c>
    </x:row>
    <x:row r="15">
      <x:c r="A15" t="str">
        <x:v>AEK Athens</x:v>
      </x:c>
      <x:c r="B15" s="16" t="n">
        <x:f>SUMIF('144 trips'!$B$2:$B$145,A15,'144 trips'!$Q$2:$Q$145)</x:f>
        <x:v>2525.23</x:v>
      </x:c>
      <x:c r="C15" s="16" t="n">
        <x:f>SUMIF('144 trips'!$B$2:$B$145,A15,'144 trips'!$R$2:$R$145)</x:f>
        <x:v>2511.9100000000003</x:v>
      </x:c>
      <x:c r="D15" s="16" t="n">
        <x:f>SUMIF('144 trips'!$B$2:$B$145,A15,'144 trips'!$S$2:$S$145)</x:f>
        <x:v>2498.59</x:v>
      </x:c>
      <x:c r="E15" s="16" t="n">
        <x:f>SUMIF('144 trips'!$B$2:$B$145,A15,'144 trips'!$T$2:$T$145)</x:f>
        <x:v>2485.27</x:v>
      </x:c>
      <x:c r="F15" t="n">
        <x:f>_xlfn.RANK.EQ(B15,$B$2:$B$37,0)</x:f>
        <x:v>12</x:v>
      </x:c>
      <x:c r="G15" t="n">
        <x:f>_xlfn.RANK.EQ(C15,$C$2:$C$37,0)</x:f>
        <x:v>13</x:v>
      </x:c>
      <x:c r="H15" t="n">
        <x:f>_xlfn.RANK.EQ(D15,$D$2:$D$37,0)</x:f>
        <x:v>14</x:v>
      </x:c>
      <x:c r="I15" t="n">
        <x:f>_xlfn.RANK.EQ(E15,$E$2:$E$37,0)</x:f>
        <x:v>14</x:v>
      </x:c>
    </x:row>
    <x:row r="16">
      <x:c r="A16" t="str">
        <x:v>Atlético Madrid</x:v>
      </x:c>
      <x:c r="B16" s="16" t="n">
        <x:f>SUMIF('144 trips'!$B$2:$B$145,A16,'144 trips'!$Q$2:$Q$145)</x:f>
        <x:v>2474.82</x:v>
      </x:c>
      <x:c r="C16" s="16" t="n">
        <x:f>SUMIF('144 trips'!$B$2:$B$145,A16,'144 trips'!$R$2:$R$145)</x:f>
        <x:v>2474.82</x:v>
      </x:c>
      <x:c r="D16" s="16" t="n">
        <x:f>SUMIF('144 trips'!$B$2:$B$145,A16,'144 trips'!$S$2:$S$145)</x:f>
        <x:v>2474.82</x:v>
      </x:c>
      <x:c r="E16" s="16" t="n">
        <x:f>SUMIF('144 trips'!$B$2:$B$145,A16,'144 trips'!$T$2:$T$145)</x:f>
        <x:v>2474.82</x:v>
      </x:c>
      <x:c r="F16" t="n">
        <x:f>_xlfn.RANK.EQ(B16,$B$2:$B$37,0)</x:f>
        <x:v>15</x:v>
      </x:c>
      <x:c r="G16" t="n">
        <x:f>_xlfn.RANK.EQ(C16,$C$2:$C$37,0)</x:f>
        <x:v>15</x:v>
      </x:c>
      <x:c r="H16" t="n">
        <x:f>_xlfn.RANK.EQ(D16,$D$2:$D$37,0)</x:f>
        <x:v>15</x:v>
      </x:c>
      <x:c r="I16" t="n">
        <x:f>_xlfn.RANK.EQ(E16,$E$2:$E$37,0)</x:f>
        <x:v>15</x:v>
      </x:c>
    </x:row>
    <x:row r="17">
      <x:c r="A17" t="str">
        <x:v>Roma</x:v>
      </x:c>
      <x:c r="B17" s="16" t="n">
        <x:f>SUMIF('144 trips'!$B$2:$B$145,A17,'144 trips'!$Q$2:$Q$145)</x:f>
        <x:v>2251.37</x:v>
      </x:c>
      <x:c r="C17" s="16" t="n">
        <x:f>SUMIF('144 trips'!$B$2:$B$145,A17,'144 trips'!$R$2:$R$145)</x:f>
        <x:v>2251.37</x:v>
      </x:c>
      <x:c r="D17" s="16" t="n">
        <x:f>SUMIF('144 trips'!$B$2:$B$145,A17,'144 trips'!$S$2:$S$145)</x:f>
        <x:v>2251.37</x:v>
      </x:c>
      <x:c r="E17" s="16" t="n">
        <x:f>SUMIF('144 trips'!$B$2:$B$145,A17,'144 trips'!$T$2:$T$145)</x:f>
        <x:v>2251.37</x:v>
      </x:c>
      <x:c r="F17" t="n">
        <x:f>_xlfn.RANK.EQ(B17,$B$2:$B$37,0)</x:f>
        <x:v>16</x:v>
      </x:c>
      <x:c r="G17" t="n">
        <x:f>_xlfn.RANK.EQ(C17,$C$2:$C$37,0)</x:f>
        <x:v>16</x:v>
      </x:c>
      <x:c r="H17" t="n">
        <x:f>_xlfn.RANK.EQ(D17,$D$2:$D$37,0)</x:f>
        <x:v>16</x:v>
      </x:c>
      <x:c r="I17" t="n">
        <x:f>_xlfn.RANK.EQ(E17,$E$2:$E$37,0)</x:f>
        <x:v>16</x:v>
      </x:c>
    </x:row>
    <x:row r="18">
      <x:c r="A18" t="str">
        <x:v>Stuttgart</x:v>
      </x:c>
      <x:c r="B18" s="16" t="n">
        <x:f>SUMIF('144 trips'!$B$2:$B$145,A18,'144 trips'!$Q$2:$Q$145)</x:f>
        <x:v>2148.05</x:v>
      </x:c>
      <x:c r="C18" s="16" t="n">
        <x:f>SUMIF('144 trips'!$B$2:$B$145,A18,'144 trips'!$R$2:$R$145)</x:f>
        <x:v>2142.5</x:v>
      </x:c>
      <x:c r="D18" s="16" t="n">
        <x:f>SUMIF('144 trips'!$B$2:$B$145,A18,'144 trips'!$S$2:$S$145)</x:f>
        <x:v>2136.95</x:v>
      </x:c>
      <x:c r="E18" s="16" t="n">
        <x:f>SUMIF('144 trips'!$B$2:$B$145,A18,'144 trips'!$T$2:$T$145)</x:f>
        <x:v>2131.3999999999996</x:v>
      </x:c>
      <x:c r="F18" t="n">
        <x:f>_xlfn.RANK.EQ(B18,$B$2:$B$37,0)</x:f>
        <x:v>18</x:v>
      </x:c>
      <x:c r="G18" t="n">
        <x:f>_xlfn.RANK.EQ(C18,$C$2:$C$37,0)</x:f>
        <x:v>18</x:v>
      </x:c>
      <x:c r="H18" t="n">
        <x:f>_xlfn.RANK.EQ(D18,$D$2:$D$37,0)</x:f>
        <x:v>17</x:v>
      </x:c>
      <x:c r="I18" t="n">
        <x:f>_xlfn.RANK.EQ(E18,$E$2:$E$37,0)</x:f>
        <x:v>17</x:v>
      </x:c>
    </x:row>
    <x:row r="19">
      <x:c r="A19" t="str">
        <x:v>Porto</x:v>
      </x:c>
      <x:c r="B19" s="16" t="n">
        <x:f>SUMIF('144 trips'!$B$2:$B$145,A19,'144 trips'!$Q$2:$Q$145)</x:f>
        <x:v>2169.17</x:v>
      </x:c>
      <x:c r="C19" s="16" t="n">
        <x:f>SUMIF('144 trips'!$B$2:$B$145,A19,'144 trips'!$R$2:$R$145)</x:f>
        <x:v>2152.7799999999997</x:v>
      </x:c>
      <x:c r="D19" s="16" t="n">
        <x:f>SUMIF('144 trips'!$B$2:$B$145,A19,'144 trips'!$S$2:$S$145)</x:f>
        <x:v>2136.39</x:v>
      </x:c>
      <x:c r="E19" s="16" t="n">
        <x:f>SUMIF('144 trips'!$B$2:$B$145,A19,'144 trips'!$T$2:$T$145)</x:f>
        <x:v>2120</x:v>
      </x:c>
      <x:c r="F19" t="n">
        <x:f>_xlfn.RANK.EQ(B19,$B$2:$B$37,0)</x:f>
        <x:v>17</x:v>
      </x:c>
      <x:c r="G19" t="n">
        <x:f>_xlfn.RANK.EQ(C19,$C$2:$C$37,0)</x:f>
        <x:v>17</x:v>
      </x:c>
      <x:c r="H19" t="n">
        <x:f>_xlfn.RANK.EQ(D19,$D$2:$D$37,0)</x:f>
        <x:v>18</x:v>
      </x:c>
      <x:c r="I19" t="n">
        <x:f>_xlfn.RANK.EQ(E19,$E$2:$E$37,0)</x:f>
        <x:v>18</x:v>
      </x:c>
    </x:row>
    <x:row r="20">
      <x:c r="A20" t="str">
        <x:v>Galatasaray</x:v>
      </x:c>
      <x:c r="B20" s="16" t="n">
        <x:f>SUMIF('144 trips'!$B$2:$B$145,A20,'144 trips'!$Q$2:$Q$145)</x:f>
        <x:v>2079.75</x:v>
      </x:c>
      <x:c r="C20" s="16" t="n">
        <x:f>SUMIF('144 trips'!$B$2:$B$145,A20,'144 trips'!$R$2:$R$145)</x:f>
        <x:v>2079.75</x:v>
      </x:c>
      <x:c r="D20" s="16" t="n">
        <x:f>SUMIF('144 trips'!$B$2:$B$145,A20,'144 trips'!$S$2:$S$145)</x:f>
        <x:v>2079.75</x:v>
      </x:c>
      <x:c r="E20" s="16" t="n">
        <x:f>SUMIF('144 trips'!$B$2:$B$145,A20,'144 trips'!$T$2:$T$145)</x:f>
        <x:v>2079.75</x:v>
      </x:c>
      <x:c r="F20" t="n">
        <x:f>_xlfn.RANK.EQ(B20,$B$2:$B$37,0)</x:f>
        <x:v>21</x:v>
      </x:c>
      <x:c r="G20" t="n">
        <x:f>_xlfn.RANK.EQ(C20,$C$2:$C$37,0)</x:f>
        <x:v>20</x:v>
      </x:c>
      <x:c r="H20" t="n">
        <x:f>_xlfn.RANK.EQ(D20,$D$2:$D$37,0)</x:f>
        <x:v>19</x:v>
      </x:c>
      <x:c r="I20" t="n">
        <x:f>_xlfn.RANK.EQ(E20,$E$2:$E$37,0)</x:f>
        <x:v>19</x:v>
      </x:c>
    </x:row>
    <x:row r="21">
      <x:c r="A21" t="str">
        <x:v>Liverpool</x:v>
      </x:c>
      <x:c r="B21" s="16" t="n">
        <x:f>SUMIF('144 trips'!$B$2:$B$145,A21,'144 trips'!$Q$2:$Q$145)</x:f>
        <x:v>2122.29</x:v>
      </x:c>
      <x:c r="C21" s="16" t="n">
        <x:f>SUMIF('144 trips'!$B$2:$B$145,A21,'144 trips'!$R$2:$R$145)</x:f>
        <x:v>2100.11</x:v>
      </x:c>
      <x:c r="D21" s="16" t="n">
        <x:f>SUMIF('144 trips'!$B$2:$B$145,A21,'144 trips'!$S$2:$S$145)</x:f>
        <x:v>2077.92</x:v>
      </x:c>
      <x:c r="E21" s="16" t="n">
        <x:f>SUMIF('144 trips'!$B$2:$B$145,A21,'144 trips'!$T$2:$T$145)</x:f>
        <x:v>2055.73</x:v>
      </x:c>
      <x:c r="F21" t="n">
        <x:f>_xlfn.RANK.EQ(B21,$B$2:$B$37,0)</x:f>
        <x:v>19</x:v>
      </x:c>
      <x:c r="G21" t="n">
        <x:f>_xlfn.RANK.EQ(C21,$C$2:$C$37,0)</x:f>
        <x:v>19</x:v>
      </x:c>
      <x:c r="H21" t="n">
        <x:f>_xlfn.RANK.EQ(D21,$D$2:$D$37,0)</x:f>
        <x:v>20</x:v>
      </x:c>
      <x:c r="I21" t="n">
        <x:f>_xlfn.RANK.EQ(E21,$E$2:$E$37,0)</x:f>
        <x:v>21</x:v>
      </x:c>
    </x:row>
    <x:row r="22">
      <x:c r="A22" t="str">
        <x:v>Napoli</x:v>
      </x:c>
      <x:c r="B22" s="16" t="n">
        <x:f>SUMIF('144 trips'!$B$2:$B$145,A22,'144 trips'!$Q$2:$Q$145)</x:f>
        <x:v>2082.31</x:v>
      </x:c>
      <x:c r="C22" s="16" t="n">
        <x:f>SUMIF('144 trips'!$B$2:$B$145,A22,'144 trips'!$R$2:$R$145)</x:f>
        <x:v>2075.6</x:v>
      </x:c>
      <x:c r="D22" s="16" t="n">
        <x:f>SUMIF('144 trips'!$B$2:$B$145,A22,'144 trips'!$S$2:$S$145)</x:f>
        <x:v>2068.89</x:v>
      </x:c>
      <x:c r="E22" s="16" t="n">
        <x:f>SUMIF('144 trips'!$B$2:$B$145,A22,'144 trips'!$T$2:$T$145)</x:f>
        <x:v>2062.18</x:v>
      </x:c>
      <x:c r="F22" t="n">
        <x:f>_xlfn.RANK.EQ(B22,$B$2:$B$37,0)</x:f>
        <x:v>20</x:v>
      </x:c>
      <x:c r="G22" t="n">
        <x:f>_xlfn.RANK.EQ(C22,$C$2:$C$37,0)</x:f>
        <x:v>21</x:v>
      </x:c>
      <x:c r="H22" t="n">
        <x:f>_xlfn.RANK.EQ(D22,$D$2:$D$37,0)</x:f>
        <x:v>21</x:v>
      </x:c>
      <x:c r="I22" t="n">
        <x:f>_xlfn.RANK.EQ(E22,$E$2:$E$37,0)</x:f>
        <x:v>20</x:v>
      </x:c>
    </x:row>
    <x:row r="23">
      <x:c r="A23" t="str">
        <x:v>Slavia Praha</x:v>
      </x:c>
      <x:c r="B23" s="16" t="n">
        <x:f>SUMIF('144 trips'!$B$2:$B$145,A23,'144 trips'!$Q$2:$Q$145)</x:f>
        <x:v>2048.31</x:v>
      </x:c>
      <x:c r="C23" s="16" t="n">
        <x:f>SUMIF('144 trips'!$B$2:$B$145,A23,'144 trips'!$R$2:$R$145)</x:f>
        <x:v>2040.9099999999999</x:v>
      </x:c>
      <x:c r="D23" s="16" t="n">
        <x:f>SUMIF('144 trips'!$B$2:$B$145,A23,'144 trips'!$S$2:$S$145)</x:f>
        <x:v>2033.5</x:v>
      </x:c>
      <x:c r="E23" s="16" t="n">
        <x:f>SUMIF('144 trips'!$B$2:$B$145,A23,'144 trips'!$T$2:$T$145)</x:f>
        <x:v>2026.09</x:v>
      </x:c>
      <x:c r="F23" t="n">
        <x:f>_xlfn.RANK.EQ(B23,$B$2:$B$37,0)</x:f>
        <x:v>22</x:v>
      </x:c>
      <x:c r="G23" t="n">
        <x:f>_xlfn.RANK.EQ(C23,$C$2:$C$37,0)</x:f>
        <x:v>22</x:v>
      </x:c>
      <x:c r="H23" t="n">
        <x:f>_xlfn.RANK.EQ(D23,$D$2:$D$37,0)</x:f>
        <x:v>22</x:v>
      </x:c>
      <x:c r="I23" t="n">
        <x:f>_xlfn.RANK.EQ(E23,$E$2:$E$37,0)</x:f>
        <x:v>22</x:v>
      </x:c>
    </x:row>
    <x:row r="24">
      <x:c r="A24" t="str">
        <x:v>Aston Villa</x:v>
      </x:c>
      <x:c r="B24" s="16" t="n">
        <x:f>SUMIF('144 trips'!$B$2:$B$145,A24,'144 trips'!$Q$2:$Q$145)</x:f>
        <x:v>2011.77</x:v>
      </x:c>
      <x:c r="C24" s="16" t="n">
        <x:f>SUMIF('144 trips'!$B$2:$B$145,A24,'144 trips'!$R$2:$R$145)</x:f>
        <x:v>2011.77</x:v>
      </x:c>
      <x:c r="D24" s="16" t="n">
        <x:f>SUMIF('144 trips'!$B$2:$B$145,A24,'144 trips'!$S$2:$S$145)</x:f>
        <x:v>2011.77</x:v>
      </x:c>
      <x:c r="E24" s="16" t="n">
        <x:f>SUMIF('144 trips'!$B$2:$B$145,A24,'144 trips'!$T$2:$T$145)</x:f>
        <x:v>2011.77</x:v>
      </x:c>
      <x:c r="F24" t="n">
        <x:f>_xlfn.RANK.EQ(B24,$B$2:$B$37,0)</x:f>
        <x:v>23</x:v>
      </x:c>
      <x:c r="G24" t="n">
        <x:f>_xlfn.RANK.EQ(C24,$C$2:$C$37,0)</x:f>
        <x:v>23</x:v>
      </x:c>
      <x:c r="H24" t="n">
        <x:f>_xlfn.RANK.EQ(D24,$D$2:$D$37,0)</x:f>
        <x:v>23</x:v>
      </x:c>
      <x:c r="I24" t="n">
        <x:f>_xlfn.RANK.EQ(E24,$E$2:$E$37,0)</x:f>
        <x:v>23</x:v>
      </x:c>
    </x:row>
    <x:row r="25">
      <x:c r="A25" t="str">
        <x:v>Arsenal</x:v>
      </x:c>
      <x:c r="B25" s="16" t="n">
        <x:f>SUMIF('144 trips'!$B$2:$B$145,A25,'144 trips'!$Q$2:$Q$145)</x:f>
        <x:v>1987.38</x:v>
      </x:c>
      <x:c r="C25" s="16" t="n">
        <x:f>SUMIF('144 trips'!$B$2:$B$145,A25,'144 trips'!$R$2:$R$145)</x:f>
        <x:v>1987.38</x:v>
      </x:c>
      <x:c r="D25" s="16" t="n">
        <x:f>SUMIF('144 trips'!$B$2:$B$145,A25,'144 trips'!$S$2:$S$145)</x:f>
        <x:v>1987.38</x:v>
      </x:c>
      <x:c r="E25" s="16" t="n">
        <x:f>SUMIF('144 trips'!$B$2:$B$145,A25,'144 trips'!$T$2:$T$145)</x:f>
        <x:v>1987.38</x:v>
      </x:c>
      <x:c r="F25" t="n">
        <x:f>_xlfn.RANK.EQ(B25,$B$2:$B$37,0)</x:f>
        <x:v>25</x:v>
      </x:c>
      <x:c r="G25" t="n">
        <x:f>_xlfn.RANK.EQ(C25,$C$2:$C$37,0)</x:f>
        <x:v>25</x:v>
      </x:c>
      <x:c r="H25" t="n">
        <x:f>_xlfn.RANK.EQ(D25,$D$2:$D$37,0)</x:f>
        <x:v>24</x:v>
      </x:c>
      <x:c r="I25" t="n">
        <x:f>_xlfn.RANK.EQ(E25,$E$2:$E$37,0)</x:f>
        <x:v>24</x:v>
      </x:c>
    </x:row>
    <x:row r="26">
      <x:c r="A26" t="str">
        <x:v>Club Brugge</x:v>
      </x:c>
      <x:c r="B26" s="16" t="n">
        <x:f>SUMIF('144 trips'!$B$2:$B$145,A26,'144 trips'!$Q$2:$Q$145)</x:f>
        <x:v>1999.3400000000001</x:v>
      </x:c>
      <x:c r="C26" s="16" t="n">
        <x:f>SUMIF('144 trips'!$B$2:$B$145,A26,'144 trips'!$R$2:$R$145)</x:f>
        <x:v>1988.7400000000002</x:v>
      </x:c>
      <x:c r="D26" s="16" t="n">
        <x:f>SUMIF('144 trips'!$B$2:$B$145,A26,'144 trips'!$S$2:$S$145)</x:f>
        <x:v>1978.1399999999999</x:v>
      </x:c>
      <x:c r="E26" s="16" t="n">
        <x:f>SUMIF('144 trips'!$B$2:$B$145,A26,'144 trips'!$T$2:$T$145)</x:f>
        <x:v>1967.54</x:v>
      </x:c>
      <x:c r="F26" t="n">
        <x:f>_xlfn.RANK.EQ(B26,$B$2:$B$37,0)</x:f>
        <x:v>24</x:v>
      </x:c>
      <x:c r="G26" t="n">
        <x:f>_xlfn.RANK.EQ(C26,$C$2:$C$37,0)</x:f>
        <x:v>24</x:v>
      </x:c>
      <x:c r="H26" t="n">
        <x:f>_xlfn.RANK.EQ(D26,$D$2:$D$37,0)</x:f>
        <x:v>25</x:v>
      </x:c>
      <x:c r="I26" t="n">
        <x:f>_xlfn.RANK.EQ(E26,$E$2:$E$37,0)</x:f>
        <x:v>25</x:v>
      </x:c>
    </x:row>
    <x:row r="27">
      <x:c r="A27" t="str">
        <x:v>Sporting CP</x:v>
      </x:c>
      <x:c r="B27" s="16" t="n">
        <x:f>SUMIF('144 trips'!$B$2:$B$145,A27,'144 trips'!$Q$2:$Q$145)</x:f>
        <x:v>1981.98</x:v>
      </x:c>
      <x:c r="C27" s="16" t="n">
        <x:f>SUMIF('144 trips'!$B$2:$B$145,A27,'144 trips'!$R$2:$R$145)</x:f>
        <x:v>1968.7400000000002</x:v>
      </x:c>
      <x:c r="D27" s="16" t="n">
        <x:f>SUMIF('144 trips'!$B$2:$B$145,A27,'144 trips'!$S$2:$S$145)</x:f>
        <x:v>1955.4900000000002</x:v>
      </x:c>
      <x:c r="E27" s="16" t="n">
        <x:f>SUMIF('144 trips'!$B$2:$B$145,A27,'144 trips'!$T$2:$T$145)</x:f>
        <x:v>1942.2400000000002</x:v>
      </x:c>
      <x:c r="F27" t="n">
        <x:f>_xlfn.RANK.EQ(B27,$B$2:$B$37,0)</x:f>
        <x:v>26</x:v>
      </x:c>
      <x:c r="G27" t="n">
        <x:f>_xlfn.RANK.EQ(C27,$C$2:$C$37,0)</x:f>
        <x:v>26</x:v>
      </x:c>
      <x:c r="H27" t="n">
        <x:f>_xlfn.RANK.EQ(D27,$D$2:$D$37,0)</x:f>
        <x:v>26</x:v>
      </x:c>
      <x:c r="I27" t="n">
        <x:f>_xlfn.RANK.EQ(E27,$E$2:$E$37,0)</x:f>
        <x:v>28</x:v>
      </x:c>
    </x:row>
    <x:row r="28">
      <x:c r="A28" t="str">
        <x:v>Manchester City</x:v>
      </x:c>
      <x:c r="B28" s="16" t="n">
        <x:f>SUMIF('144 trips'!$B$2:$B$145,A28,'144 trips'!$Q$2:$Q$145)</x:f>
        <x:v>1951.55</x:v>
      </x:c>
      <x:c r="C28" s="16" t="n">
        <x:f>SUMIF('144 trips'!$B$2:$B$145,A28,'144 trips'!$R$2:$R$145)</x:f>
        <x:v>1951.55</x:v>
      </x:c>
      <x:c r="D28" s="16" t="n">
        <x:f>SUMIF('144 trips'!$B$2:$B$145,A28,'144 trips'!$S$2:$S$145)</x:f>
        <x:v>1951.55</x:v>
      </x:c>
      <x:c r="E28" s="16" t="n">
        <x:f>SUMIF('144 trips'!$B$2:$B$145,A28,'144 trips'!$T$2:$T$145)</x:f>
        <x:v>1951.55</x:v>
      </x:c>
      <x:c r="F28" t="n">
        <x:f>_xlfn.RANK.EQ(B28,$B$2:$B$37,0)</x:f>
        <x:v>27</x:v>
      </x:c>
      <x:c r="G28" t="n">
        <x:f>_xlfn.RANK.EQ(C28,$C$2:$C$37,0)</x:f>
        <x:v>27</x:v>
      </x:c>
      <x:c r="H28" t="n">
        <x:f>_xlfn.RANK.EQ(D28,$D$2:$D$37,0)</x:f>
        <x:v>27</x:v>
      </x:c>
      <x:c r="I28" t="n">
        <x:f>_xlfn.RANK.EQ(E28,$E$2:$E$37,0)</x:f>
        <x:v>26</x:v>
      </x:c>
    </x:row>
    <x:row r="29">
      <x:c r="A29" t="str">
        <x:v>Shakhtar Donetsk</x:v>
      </x:c>
      <x:c r="B29" s="16" t="n">
        <x:f>SUMIF('144 trips'!$B$2:$B$145,A29,'144 trips'!$Q$2:$Q$145)</x:f>
        <x:v>1943.02</x:v>
      </x:c>
      <x:c r="C29" s="16" t="n">
        <x:f>SUMIF('144 trips'!$B$2:$B$145,A29,'144 trips'!$R$2:$R$145)</x:f>
        <x:v>1943.02</x:v>
      </x:c>
      <x:c r="D29" s="16" t="n">
        <x:f>SUMIF('144 trips'!$B$2:$B$145,A29,'144 trips'!$S$2:$S$145)</x:f>
        <x:v>1943.02</x:v>
      </x:c>
      <x:c r="E29" s="16" t="n">
        <x:f>SUMIF('144 trips'!$B$2:$B$145,A29,'144 trips'!$T$2:$T$145)</x:f>
        <x:v>1943.02</x:v>
      </x:c>
      <x:c r="F29" t="n">
        <x:f>_xlfn.RANK.EQ(B29,$B$2:$B$37,0)</x:f>
        <x:v>28</x:v>
      </x:c>
      <x:c r="G29" t="n">
        <x:f>_xlfn.RANK.EQ(C29,$C$2:$C$37,0)</x:f>
        <x:v>28</x:v>
      </x:c>
      <x:c r="H29" t="n">
        <x:f>_xlfn.RANK.EQ(D29,$D$2:$D$37,0)</x:f>
        <x:v>28</x:v>
      </x:c>
      <x:c r="I29" t="n">
        <x:f>_xlfn.RANK.EQ(E29,$E$2:$E$37,0)</x:f>
        <x:v>27</x:v>
      </x:c>
    </x:row>
    <x:row r="30">
      <x:c r="A30" t="str">
        <x:v>Paris Saint-Germain</x:v>
      </x:c>
      <x:c r="B30" s="16" t="n">
        <x:f>SUMIF('144 trips'!$B$2:$B$145,A30,'144 trips'!$Q$2:$Q$145)</x:f>
        <x:v>1937.4499999999998</x:v>
      </x:c>
      <x:c r="C30" s="16" t="n">
        <x:f>SUMIF('144 trips'!$B$2:$B$145,A30,'144 trips'!$R$2:$R$145)</x:f>
        <x:v>1925.0900000000001</x:v>
      </x:c>
      <x:c r="D30" s="16" t="n">
        <x:f>SUMIF('144 trips'!$B$2:$B$145,A30,'144 trips'!$S$2:$S$145)</x:f>
        <x:v>1912.73</x:v>
      </x:c>
      <x:c r="E30" s="16" t="n">
        <x:f>SUMIF('144 trips'!$B$2:$B$145,A30,'144 trips'!$T$2:$T$145)</x:f>
        <x:v>1900.38</x:v>
      </x:c>
      <x:c r="F30" t="n">
        <x:f>_xlfn.RANK.EQ(B30,$B$2:$B$37,0)</x:f>
        <x:v>29</x:v>
      </x:c>
      <x:c r="G30" t="n">
        <x:f>_xlfn.RANK.EQ(C30,$C$2:$C$37,0)</x:f>
        <x:v>29</x:v>
      </x:c>
      <x:c r="H30" t="n">
        <x:f>_xlfn.RANK.EQ(D30,$D$2:$D$37,0)</x:f>
        <x:v>29</x:v>
      </x:c>
      <x:c r="I30" t="n">
        <x:f>_xlfn.RANK.EQ(E30,$E$2:$E$37,0)</x:f>
        <x:v>30</x:v>
      </x:c>
    </x:row>
    <x:row r="31">
      <x:c r="A31" t="str">
        <x:v>Lens</x:v>
      </x:c>
      <x:c r="B31" s="16" t="n">
        <x:f>SUMIF('144 trips'!$B$2:$B$145,A31,'144 trips'!$Q$2:$Q$145)</x:f>
        <x:v>1909.8700000000001</x:v>
      </x:c>
      <x:c r="C31" s="16" t="n">
        <x:f>SUMIF('144 trips'!$B$2:$B$145,A31,'144 trips'!$R$2:$R$145)</x:f>
        <x:v>1909.8700000000001</x:v>
      </x:c>
      <x:c r="D31" s="16" t="n">
        <x:f>SUMIF('144 trips'!$B$2:$B$145,A31,'144 trips'!$S$2:$S$145)</x:f>
        <x:v>1909.8700000000001</x:v>
      </x:c>
      <x:c r="E31" s="16" t="n">
        <x:f>SUMIF('144 trips'!$B$2:$B$145,A31,'144 trips'!$T$2:$T$145)</x:f>
        <x:v>1909.8700000000001</x:v>
      </x:c>
      <x:c r="F31" t="n">
        <x:f>_xlfn.RANK.EQ(B31,$B$2:$B$37,0)</x:f>
        <x:v>31</x:v>
      </x:c>
      <x:c r="G31" t="n">
        <x:f>_xlfn.RANK.EQ(C31,$C$2:$C$37,0)</x:f>
        <x:v>30</x:v>
      </x:c>
      <x:c r="H31" t="n">
        <x:f>_xlfn.RANK.EQ(D31,$D$2:$D$37,0)</x:f>
        <x:v>30</x:v>
      </x:c>
      <x:c r="I31" t="n">
        <x:f>_xlfn.RANK.EQ(E31,$E$2:$E$37,0)</x:f>
        <x:v>29</x:v>
      </x:c>
    </x:row>
    <x:row r="32">
      <x:c r="A32" t="str">
        <x:v>Fenerbahçe</x:v>
      </x:c>
      <x:c r="B32" s="16" t="n">
        <x:f>SUMIF('144 trips'!$B$2:$B$145,A32,'144 trips'!$Q$2:$Q$145)</x:f>
        <x:v>1923</x:v>
      </x:c>
      <x:c r="C32" s="16" t="n">
        <x:f>SUMIF('144 trips'!$B$2:$B$145,A32,'144 trips'!$R$2:$R$145)</x:f>
        <x:v>1909.1999999999998</x:v>
      </x:c>
      <x:c r="D32" s="16" t="n">
        <x:f>SUMIF('144 trips'!$B$2:$B$145,A32,'144 trips'!$S$2:$S$145)</x:f>
        <x:v>1895.4</x:v>
      </x:c>
      <x:c r="E32" s="16" t="n">
        <x:f>SUMIF('144 trips'!$B$2:$B$145,A32,'144 trips'!$T$2:$T$145)</x:f>
        <x:v>1881.6</x:v>
      </x:c>
      <x:c r="F32" t="n">
        <x:f>_xlfn.RANK.EQ(B32,$B$2:$B$37,0)</x:f>
        <x:v>30</x:v>
      </x:c>
      <x:c r="G32" t="n">
        <x:f>_xlfn.RANK.EQ(C32,$C$2:$C$37,0)</x:f>
        <x:v>31</x:v>
      </x:c>
      <x:c r="H32" t="n">
        <x:f>_xlfn.RANK.EQ(D32,$D$2:$D$37,0)</x:f>
        <x:v>31</x:v>
      </x:c>
      <x:c r="I32" t="n">
        <x:f>_xlfn.RANK.EQ(E32,$E$2:$E$37,0)</x:f>
        <x:v>31</x:v>
      </x:c>
    </x:row>
    <x:row r="33">
      <x:c r="A33" t="str">
        <x:v>Como</x:v>
      </x:c>
      <x:c r="B33" s="16" t="n">
        <x:f>SUMIF('144 trips'!$B$2:$B$145,A33,'144 trips'!$Q$2:$Q$145)</x:f>
        <x:v>1792.17</x:v>
      </x:c>
      <x:c r="C33" s="16" t="n">
        <x:f>SUMIF('144 trips'!$B$2:$B$145,A33,'144 trips'!$R$2:$R$145)</x:f>
        <x:v>1782.8600000000001</x:v>
      </x:c>
      <x:c r="D33" s="16" t="n">
        <x:f>SUMIF('144 trips'!$B$2:$B$145,A33,'144 trips'!$S$2:$S$145)</x:f>
        <x:v>1773.5500000000002</x:v>
      </x:c>
      <x:c r="E33" s="16" t="n">
        <x:f>SUMIF('144 trips'!$B$2:$B$145,A33,'144 trips'!$T$2:$T$145)</x:f>
        <x:v>1764.25</x:v>
      </x:c>
      <x:c r="F33" t="n">
        <x:f>_xlfn.RANK.EQ(B33,$B$2:$B$37,0)</x:f>
        <x:v>32</x:v>
      </x:c>
      <x:c r="G33" t="n">
        <x:f>_xlfn.RANK.EQ(C33,$C$2:$C$37,0)</x:f>
        <x:v>32</x:v>
      </x:c>
      <x:c r="H33" t="n">
        <x:f>_xlfn.RANK.EQ(D33,$D$2:$D$37,0)</x:f>
        <x:v>32</x:v>
      </x:c>
      <x:c r="I33" t="n">
        <x:f>_xlfn.RANK.EQ(E33,$E$2:$E$37,0)</x:f>
        <x:v>32</x:v>
      </x:c>
    </x:row>
    <x:row r="34">
      <x:c r="A34" t="str">
        <x:v>Manchester United</x:v>
      </x:c>
      <x:c r="B34" s="16" t="n">
        <x:f>SUMIF('144 trips'!$B$2:$B$145,A34,'144 trips'!$Q$2:$Q$145)</x:f>
        <x:v>1779.3100000000002</x:v>
      </x:c>
      <x:c r="C34" s="16" t="n">
        <x:f>SUMIF('144 trips'!$B$2:$B$145,A34,'144 trips'!$R$2:$R$145)</x:f>
        <x:v>1764.9</x:v>
      </x:c>
      <x:c r="D34" s="16" t="n">
        <x:f>SUMIF('144 trips'!$B$2:$B$145,A34,'144 trips'!$S$2:$S$145)</x:f>
        <x:v>1750.49</x:v>
      </x:c>
      <x:c r="E34" s="16" t="n">
        <x:f>SUMIF('144 trips'!$B$2:$B$145,A34,'144 trips'!$T$2:$T$145)</x:f>
        <x:v>1736.0800000000002</x:v>
      </x:c>
      <x:c r="F34" t="n">
        <x:f>_xlfn.RANK.EQ(B34,$B$2:$B$37,0)</x:f>
        <x:v>33</x:v>
      </x:c>
      <x:c r="G34" t="n">
        <x:f>_xlfn.RANK.EQ(C34,$C$2:$C$37,0)</x:f>
        <x:v>33</x:v>
      </x:c>
      <x:c r="H34" t="n">
        <x:f>_xlfn.RANK.EQ(D34,$D$2:$D$37,0)</x:f>
        <x:v>33</x:v>
      </x:c>
      <x:c r="I34" t="n">
        <x:f>_xlfn.RANK.EQ(E34,$E$2:$E$37,0)</x:f>
        <x:v>33</x:v>
      </x:c>
    </x:row>
    <x:row r="35">
      <x:c r="A35" t="str">
        <x:v>Inter</x:v>
      </x:c>
      <x:c r="B35" s="16" t="n">
        <x:f>SUMIF('144 trips'!$B$2:$B$145,A35,'144 trips'!$Q$2:$Q$145)</x:f>
        <x:v>1575.62</x:v>
      </x:c>
      <x:c r="C35" s="16" t="n">
        <x:f>SUMIF('144 trips'!$B$2:$B$145,A35,'144 trips'!$R$2:$R$145)</x:f>
        <x:v>1575.62</x:v>
      </x:c>
      <x:c r="D35" s="16" t="n">
        <x:f>SUMIF('144 trips'!$B$2:$B$145,A35,'144 trips'!$S$2:$S$145)</x:f>
        <x:v>1575.62</x:v>
      </x:c>
      <x:c r="E35" s="16" t="n">
        <x:f>SUMIF('144 trips'!$B$2:$B$145,A35,'144 trips'!$T$2:$T$145)</x:f>
        <x:v>1575.62</x:v>
      </x:c>
      <x:c r="F35" t="n">
        <x:f>_xlfn.RANK.EQ(B35,$B$2:$B$37,0)</x:f>
        <x:v>34</x:v>
      </x:c>
      <x:c r="G35" t="n">
        <x:f>_xlfn.RANK.EQ(C35,$C$2:$C$37,0)</x:f>
        <x:v>34</x:v>
      </x:c>
      <x:c r="H35" t="n">
        <x:f>_xlfn.RANK.EQ(D35,$D$2:$D$37,0)</x:f>
        <x:v>34</x:v>
      </x:c>
      <x:c r="I35" t="n">
        <x:f>_xlfn.RANK.EQ(E35,$E$2:$E$37,0)</x:f>
        <x:v>34</x:v>
      </x:c>
    </x:row>
    <x:row r="36">
      <x:c r="A36" t="str">
        <x:v>Slovan Bratislava</x:v>
      </x:c>
      <x:c r="B36" s="16" t="n">
        <x:f>SUMIF('144 trips'!$B$2:$B$145,A36,'144 trips'!$Q$2:$Q$145)</x:f>
        <x:v>1540.05</x:v>
      </x:c>
      <x:c r="C36" s="16" t="n">
        <x:f>SUMIF('144 trips'!$B$2:$B$145,A36,'144 trips'!$R$2:$R$145)</x:f>
        <x:v>1540.05</x:v>
      </x:c>
      <x:c r="D36" s="16" t="n">
        <x:f>SUMIF('144 trips'!$B$2:$B$145,A36,'144 trips'!$S$2:$S$145)</x:f>
        <x:v>1540.05</x:v>
      </x:c>
      <x:c r="E36" s="16" t="n">
        <x:f>SUMIF('144 trips'!$B$2:$B$145,A36,'144 trips'!$T$2:$T$145)</x:f>
        <x:v>1540.05</x:v>
      </x:c>
      <x:c r="F36" t="n">
        <x:f>_xlfn.RANK.EQ(B36,$B$2:$B$37,0)</x:f>
        <x:v>35</x:v>
      </x:c>
      <x:c r="G36" t="n">
        <x:f>_xlfn.RANK.EQ(C36,$C$2:$C$37,0)</x:f>
        <x:v>35</x:v>
      </x:c>
      <x:c r="H36" t="n">
        <x:f>_xlfn.RANK.EQ(D36,$D$2:$D$37,0)</x:f>
        <x:v>35</x:v>
      </x:c>
      <x:c r="I36" t="n">
        <x:f>_xlfn.RANK.EQ(E36,$E$2:$E$37,0)</x:f>
        <x:v>35</x:v>
      </x:c>
    </x:row>
    <x:row r="37">
      <x:c r="A37" t="str">
        <x:v>Real Madrid</x:v>
      </x:c>
      <x:c r="B37" s="16" t="n">
        <x:f>SUMIF('144 trips'!$B$2:$B$145,A37,'144 trips'!$Q$2:$Q$145)</x:f>
        <x:v>1396.32</x:v>
      </x:c>
      <x:c r="C37" s="16" t="n">
        <x:f>SUMIF('144 trips'!$B$2:$B$145,A37,'144 trips'!$R$2:$R$145)</x:f>
        <x:v>1380.6499999999999</x:v>
      </x:c>
      <x:c r="D37" s="16" t="n">
        <x:f>SUMIF('144 trips'!$B$2:$B$145,A37,'144 trips'!$S$2:$S$145)</x:f>
        <x:v>1364.98</x:v>
      </x:c>
      <x:c r="E37" s="16" t="n">
        <x:f>SUMIF('144 trips'!$B$2:$B$145,A37,'144 trips'!$T$2:$T$145)</x:f>
        <x:v>1349.31</x:v>
      </x:c>
      <x:c r="F37" t="n">
        <x:f>_xlfn.RANK.EQ(B37,$B$2:$B$37,0)</x:f>
        <x:v>36</x:v>
      </x:c>
      <x:c r="G37" t="n">
        <x:f>_xlfn.RANK.EQ(C37,$C$2:$C$37,0)</x:f>
        <x:v>36</x:v>
      </x:c>
      <x:c r="H37" t="n">
        <x:f>_xlfn.RANK.EQ(D37,$D$2:$D$37,0)</x:f>
        <x:v>36</x:v>
      </x:c>
      <x:c r="I37" t="n">
        <x:f>_xlfn.RANK.EQ(E37,$E$2:$E$37,0)</x:f>
        <x:v>36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0" hidden="0" customWidth="1"/>
    <x:col min="3" max="3" width="3" hidden="0" customWidth="1"/>
    <x:col min="4" max="4" width="3" hidden="0" customWidth="1"/>
    <x:col min="5" max="5" width="3" hidden="0" customWidth="1"/>
  </x:cols>
  <x:sheetData>
    <x:row r="1" ht="28" customHeight="1">
      <x:c r="A1" s="8" t="str">
        <x:v>METHOD AND LIMITATIONS</x:v>
      </x:c>
      <x:c r="B1" s="8"/>
      <x:c r="C1" s="8"/>
      <x:c r="D1" s="8"/>
      <x:c r="E1" s="8"/>
    </x:row>
    <x:row r="3" ht="65" customHeight="1">
      <x:c r="A3" s="20" t="str">
        <x:v>Source workbook</x:v>
      </x:c>
      <x:c r="B3" s="12" t="str">
        <x:v>CL uträkning.xlsx. This is an independent derivative scenario; original file was not modified.</x:v>
      </x:c>
    </x:row>
    <x:row r="4" ht="65" customHeight="1">
      <x:c r="A4" s="20" t="str">
        <x:v>Sample</x:v>
      </x:c>
      <x:c r="B4" s="12" t="str">
        <x:v>144 completed/fixture-specific away-trip modelled journeys representing 36 clubs and four league-phase away games each.</x:v>
      </x:c>
    </x:row>
    <x:row r="5" ht="65" customHeight="1">
      <x:c r="A5" s="20" t="str">
        <x:v>Near-date treatment</x:v>
      </x:c>
      <x:c r="B5" s="12" t="str">
        <x:v>18 away journeys scheduled 13-14 Oct 2026. Existing 30-day NORMALIZED TRAVEL cost from Cost Model col AE is reused. Observed hotel is multiplied by 0.80 before adding meals and material ground transfers.</x:v>
      </x:c>
    </x:row>
    <x:row r="6" ht="65" customHeight="1">
      <x:c r="A6" s="20" t="str">
        <x:v>Hotel factor evidence</x:v>
      </x:c>
      <x:c r="B6" s="12" t="str">
        <x:v>351 qualifying individual hotel-price records in Hotels, 223 unique hotel names across cities, 88 recurring across different dates. 21 matched hotel groups had both a &lt;=7-day observation and a &gt;=25-day observation. Median near/far ratio about 1.25. Reciprocal ~0.80.</x:v>
      </x:c>
    </x:row>
    <x:row r="7" ht="65" customHeight="1">
      <x:c r="A7" s="20" t="str">
        <x:v>Interpretation of 0.80</x:v>
      </x:c>
      <x:c r="B7" s="12" t="str">
        <x:v>A scenario based on cross-fixture price differences, NOT a verified historical price for that exact stay 30 days earlier. Underlying weekend/season/match-demand confounding remains.</x:v>
      </x:c>
    </x:row>
    <x:row r="8" ht="65" customHeight="1">
      <x:c r="A8" s="20" t="str">
        <x:v>Other future journeys</x:v>
      </x:c>
      <x:c r="B8" s="12" t="str">
        <x:v>106 observed journeys from 20 Oct onward use unnormalized observed primary travel + observed hotel + food + material ground. Therefore future quotes span differing lead times and are not apples-to-apples at exactly day 30.</x:v>
      </x:c>
    </x:row>
    <x:row r="9" ht="65" customHeight="1">
      <x:c r="A9" s="20" t="str">
        <x:v>September journeys</x:v>
      </x:c>
      <x:c r="B9" s="12" t="str">
        <x:v>18 first-round matches on 8, 9, 10 Sept retain their original retrospective roughly 30-day proxy model exactly.</x:v>
      </x:c>
    </x:row>
    <x:row r="10" ht="65" customHeight="1">
      <x:c r="A10" s="20" t="str">
        <x:v>Future proxies</x:v>
      </x:c>
      <x:c r="B10" s="12" t="str">
        <x:v>Two Napoli trips (Nov 4 vs Porto, Nov 24 vs Manchester City) remain existing route-level proxies because qualifying exact-date itineraries were not observed.</x:v>
      </x:c>
    </x:row>
    <x:row r="11" ht="65" customHeight="1">
      <x:c r="A11" s="20" t="str">
        <x:v>Sensitivity</x:v>
      </x:c>
      <x:c r="B11" s="12" t="str">
        <x:v>Hotel multiplier 1.00, 0.90, 0.80, 0.70 is applied ONLY to the 18 near-term journeys, keeping the same flight handling and all later journeys fixed.</x:v>
      </x:c>
    </x:row>
    <x:row r="12" ht="65" customHeight="1">
      <x:c r="A12" s="20" t="str">
        <x:v>Rounding</x:v>
      </x:c>
      <x:c r="B12" s="12" t="str">
        <x:v>Travel/hotel amounts rounded to eurocent; each trip is summed then rounded to eurocent. Historical and two route proxy trip totals are passed through unchanged.</x:v>
      </x:c>
    </x:row>
    <x:row r="13" ht="65" customHeight="1">
      <x:c r="A13" s="20" t="str">
        <x:v>Publication warning</x:v>
      </x:c>
      <x:c r="B13" s="12" t="str">
        <x:v>Do NOT call this a fully standardized 30-day price comparison. Better: prices observed at different lead times, with adjustment only for unusually close 13-14 Oct fixtures; first round represented by retrospective proxies.</x:v>
      </x:c>
    </x:row>
    <x:row r="14" ht="65" customHeight="1">
      <x:c r="A14" s="20" t="str">
        <x:v>Benchmark quality</x:v>
      </x:c>
      <x:c r="B14" s="12" t="str">
        <x:v>The 20-page eSky flight-factor sample is external/route-level, not a history of the exact match fares. Its applicability to each flight remains uncertain.</x:v>
      </x:c>
    </x:row>
    <x:row r="15" ht="65" customHeight="1">
      <x:c r="A15" s="20" t="str">
        <x:v>Ground-mode</x:v>
      </x:c>
      <x:c r="B15" s="12" t="str">
        <x:v>Six future observed ground-mode trips keep raw rail/coach transport prices, rather than applying a flight-price booking-window normalization.</x:v>
      </x:c>
    </x:row>
    <x:row r="16" ht="65" customHeight="1">
      <x:c r="A16" s="20" t="str">
        <x:v>Other constraints</x:v>
      </x:c>
      <x:c r="B16" s="12" t="str">
        <x:v>Room categories, meal allowances, route choice, event demand, hotel availability and sources remain exactly as original; this scenario changes the booking horizon treatment, not the source observations.</x:v>
      </x:c>
    </x:row>
  </x:sheetData>
  <x:mergeCells>
    <x:mergeCell ref="A1:E1"/>
  </x:mergeCells>
  <x:pageMargins left="0.7" right="0.7" top="0.75" bottom="0.75" header="0.3" footer="0.3"/>
</x:worksheet>
</file>